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740" activeTab="1"/>
  </bookViews>
  <sheets>
    <sheet name="Guide for LAs" sheetId="1" r:id="rId1"/>
    <sheet name="Input form" sheetId="2" r:id="rId2"/>
    <sheet name="Plan output" sheetId="3" r:id="rId3"/>
    <sheet name="Do not change - workings" sheetId="4" r:id="rId4"/>
  </sheets>
  <definedNames>
    <definedName name="_xlnm._FilterDatabase" localSheetId="3" hidden="1">'Do not change - workings'!$L$3:$L$14</definedName>
    <definedName name="_xlfn.COUNTIFS" hidden="1">#NAME?</definedName>
    <definedName name="_xlnm.Print_Area" localSheetId="1">'Input form'!$A$2:$P$91</definedName>
    <definedName name="_xlnm.Print_Area" localSheetId="2">'Plan output'!$B$32:$J$34</definedName>
  </definedNames>
  <calcPr fullCalcOnLoad="1"/>
</workbook>
</file>

<file path=xl/sharedStrings.xml><?xml version="1.0" encoding="utf-8"?>
<sst xmlns="http://schemas.openxmlformats.org/spreadsheetml/2006/main" count="488" uniqueCount="419">
  <si>
    <t>Local authority's special provision fund allocation</t>
  </si>
  <si>
    <t>Provision type</t>
  </si>
  <si>
    <t>Quality (Ofsted rating)</t>
  </si>
  <si>
    <t>Special provision fund allocation</t>
  </si>
  <si>
    <t>No. of facilities improvement projects</t>
  </si>
  <si>
    <t xml:space="preserve">£s investment in facilities </t>
  </si>
  <si>
    <t>£s investment in facilities</t>
  </si>
  <si>
    <t>Provision</t>
  </si>
  <si>
    <t>Places</t>
  </si>
  <si>
    <t>Local authority:</t>
  </si>
  <si>
    <t>Total no. new places planned</t>
  </si>
  <si>
    <t>Total</t>
  </si>
  <si>
    <t>Investment by quality</t>
  </si>
  <si>
    <t>Investment by provision type</t>
  </si>
  <si>
    <t>Other investment the local authority plans to make in SEND capital</t>
  </si>
  <si>
    <t>No. of places created from:</t>
  </si>
  <si>
    <t>Special provision fund</t>
  </si>
  <si>
    <t>Investment in new places</t>
  </si>
  <si>
    <t>Investment in facilities improvements</t>
  </si>
  <si>
    <t>Other investment</t>
  </si>
  <si>
    <t>Spreadsheet workings</t>
  </si>
  <si>
    <t>Spreadsheet workings: Codes</t>
  </si>
  <si>
    <t>Which projects do I enter information about?</t>
  </si>
  <si>
    <t>How to complete the template (guidance for local authorities)</t>
  </si>
  <si>
    <t>Enter how much the LA plans to invest in new places with funding from the special provision fund</t>
  </si>
  <si>
    <t>Where applicable enter how much the LA plans to invest in new places with any other funding.</t>
  </si>
  <si>
    <t xml:space="preserve">For investment in facilities </t>
  </si>
  <si>
    <t>Where applicable enter how much the LA plans to invest in improvements to facilities with any other funding.</t>
  </si>
  <si>
    <t>Please complete the following column(s) where the project involves creating new school places (adding to the number of places the school can provide)</t>
  </si>
  <si>
    <t>Information about overall funding</t>
  </si>
  <si>
    <t>Enter the number of places you plan to create from other funding for this project.</t>
  </si>
  <si>
    <t>Please complete the following column(s) where the project involves improving facilities at the school</t>
  </si>
  <si>
    <t>All information is entered into the 'input form' tab. The information you enter here generates your local authority's plan output.</t>
  </si>
  <si>
    <t>Password: provision1</t>
  </si>
  <si>
    <t>The purpose of the password is to unlock tabs or sheets that show how the spreadsheet works. You do not need to use the password to complete the spreadsheet.</t>
  </si>
  <si>
    <t>How to enter information:</t>
  </si>
  <si>
    <t>Information about individual projects</t>
  </si>
  <si>
    <t>Date of last update</t>
  </si>
  <si>
    <t>LA Number</t>
  </si>
  <si>
    <t>Local Authority name</t>
  </si>
  <si>
    <t xml:space="preserve"> 2018/19</t>
  </si>
  <si>
    <t>2019/20</t>
  </si>
  <si>
    <t xml:space="preserve"> 2020/21</t>
  </si>
  <si>
    <t>LAs total allocation</t>
  </si>
  <si>
    <t>Totals</t>
  </si>
  <si>
    <t>Barking and Dagenham</t>
  </si>
  <si>
    <t>Barnet</t>
  </si>
  <si>
    <t>Barnsley</t>
  </si>
  <si>
    <t>Bath and North East Somerset</t>
  </si>
  <si>
    <t>Bedford</t>
  </si>
  <si>
    <t>Bexley</t>
  </si>
  <si>
    <t>Birmingham</t>
  </si>
  <si>
    <t>Blackburn with Darwen</t>
  </si>
  <si>
    <t>Blackpool</t>
  </si>
  <si>
    <t>Bolton</t>
  </si>
  <si>
    <t>Bournemouth</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</si>
  <si>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</si>
  <si>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</si>
  <si>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</si>
  <si>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</si>
  <si>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</si>
  <si>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</si>
  <si>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</si>
  <si>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</si>
  <si>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</si>
  <si>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</si>
  <si>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</si>
  <si>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</si>
  <si>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</si>
  <si>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</si>
  <si>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Cornwall</t>
  </si>
  <si>
    <t>County Durham</t>
  </si>
  <si>
    <t>Coventry</t>
  </si>
  <si>
    <t>Croydon</t>
  </si>
  <si>
    <t>Cumbria</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</si>
  <si>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</si>
  <si>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</si>
  <si>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</si>
  <si>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</si>
  <si>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</si>
  <si>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</si>
  <si>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</si>
  <si>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</si>
  <si>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</si>
  <si>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</si>
  <si>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</si>
  <si>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</si>
  <si>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</si>
  <si>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</si>
  <si>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</si>
  <si>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</si>
  <si>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</si>
  <si>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</si>
  <si>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</si>
  <si>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</si>
  <si>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</si>
  <si>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</si>
  <si>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</si>
  <si>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</si>
  <si>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</si>
  <si>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</si>
  <si>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</si>
  <si>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</si>
  <si>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</si>
  <si>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</si>
  <si>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</si>
  <si>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</si>
  <si>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</si>
  <si>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</si>
  <si>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</si>
  <si>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</si>
  <si>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</si>
  <si>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</si>
  <si>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</si>
  <si>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</si>
  <si>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</si>
  <si>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</si>
  <si>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</si>
  <si>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</si>
  <si>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</si>
  <si>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</si>
  <si>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</si>
  <si>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</si>
  <si>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</si>
  <si>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</si>
  <si>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</si>
  <si>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</si>
  <si>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</si>
  <si>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</si>
  <si>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</si>
  <si>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</si>
  <si>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</si>
  <si>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</si>
  <si>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</si>
  <si>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t>
  </si>
  <si>
    <t>Nottinghamshire</t>
  </si>
  <si>
    <t>Oldham</t>
  </si>
  <si>
    <t>Oxfordshire</t>
  </si>
  <si>
    <t>Peterborough</t>
  </si>
  <si>
    <t>Plymouth</t>
  </si>
  <si>
    <t>Poole</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</si>
  <si>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</si>
  <si>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</si>
  <si>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</si>
  <si>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</si>
  <si>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</si>
  <si>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</si>
  <si>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</si>
  <si>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</si>
  <si>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</si>
  <si>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</si>
  <si>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</si>
  <si>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</si>
  <si>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</si>
  <si>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</si>
  <si>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</si>
  <si>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</si>
  <si>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</si>
  <si>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</si>
  <si>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</si>
  <si>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</si>
  <si>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</si>
  <si>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</si>
  <si>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</si>
  <si>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</si>
  <si>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</si>
  <si>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</si>
  <si>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</si>
  <si>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</si>
  <si>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</si>
  <si>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</si>
  <si>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</si>
  <si>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</si>
  <si>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</si>
  <si>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</si>
  <si>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</si>
  <si>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</si>
  <si>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</si>
  <si>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</si>
  <si>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</si>
  <si>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</si>
  <si>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</si>
  <si>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</si>
  <si>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</si>
  <si>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</si>
  <si>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</si>
  <si>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</si>
  <si>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</si>
  <si>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</si>
  <si>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Windsor and Maidenhead</t>
  </si>
  <si>
    <t>Wirral</t>
  </si>
  <si>
    <t>Wokingham</t>
  </si>
  <si>
    <t>Wolverhampton</t>
  </si>
  <si>
    <t>Worcestershire</t>
  </si>
  <si>
    <t>York</t>
  </si>
  <si>
    <t xml:space="preserve"> Special provision fund: Allocation for local authorities from 2018/19 to 2020/21</t>
  </si>
  <si>
    <t>Published March 2017</t>
  </si>
  <si>
    <t xml:space="preserve">Allocations </t>
  </si>
  <si>
    <t>SELECT LOCAL AUTHORITY</t>
  </si>
  <si>
    <t>outstanding</t>
  </si>
  <si>
    <t>good</t>
  </si>
  <si>
    <t>requires improvement</t>
  </si>
  <si>
    <t>inadequate</t>
  </si>
  <si>
    <t>not yet inspected</t>
  </si>
  <si>
    <t>Local authority</t>
  </si>
  <si>
    <t>Copied from https://www.gov.uk/government/publications/send-provision-capital-funding-for-pupils-with-ehc-plans at 20 March 2017</t>
  </si>
  <si>
    <t>Ofsted inspection judgment</t>
  </si>
  <si>
    <t>not inspected by Ofsted</t>
  </si>
  <si>
    <t>Investment in facilities (£)</t>
  </si>
  <si>
    <t xml:space="preserve">Type of SEN or disability that project is designed to meet.  </t>
  </si>
  <si>
    <t>Special unit or resourced provision</t>
  </si>
  <si>
    <t>Group</t>
  </si>
  <si>
    <t>Enter additional information about the aims of the project. This should include a short explanation of how this fits into the wider strategic plan. This might also include, for example, a brief explanation of which facilities the LA plans to improve.</t>
  </si>
  <si>
    <t>This should include whether and when meetings took place or if consultation took place via other means i.e. via email.</t>
  </si>
  <si>
    <t>Include a summary of what the conversation was about.</t>
  </si>
  <si>
    <t>Outcome including any changes as a result of the consultation</t>
  </si>
  <si>
    <t>Explain what points were agreed, what decisions or actions came out of the discussion, and what (if any) changes were, or will be made to plans.</t>
  </si>
  <si>
    <t>Age range</t>
  </si>
  <si>
    <t>Under 5s</t>
  </si>
  <si>
    <t>Select from drop-down list the school's Ofsted grading at its last inspection before this plan is published or updated. The grade for special units should be listed as the Ofsted grading of the school.</t>
  </si>
  <si>
    <t>Date and method of discussion i.e. meeting or online consultation</t>
  </si>
  <si>
    <r>
      <t xml:space="preserve">The template </t>
    </r>
    <r>
      <rPr>
        <b/>
        <sz val="12"/>
        <color indexed="8"/>
        <rFont val="Arial"/>
        <family val="2"/>
      </rPr>
      <t xml:space="preserve">should </t>
    </r>
    <r>
      <rPr>
        <sz val="12"/>
        <color indexed="8"/>
        <rFont val="Arial"/>
        <family val="2"/>
      </rPr>
      <t xml:space="preserve">include: </t>
    </r>
  </si>
  <si>
    <r>
      <t xml:space="preserve">For </t>
    </r>
    <r>
      <rPr>
        <b/>
        <u val="single"/>
        <sz val="12"/>
        <color indexed="8"/>
        <rFont val="Arial"/>
        <family val="2"/>
      </rPr>
      <t>all</t>
    </r>
    <r>
      <rPr>
        <u val="single"/>
        <sz val="12"/>
        <color indexed="8"/>
        <rFont val="Arial"/>
        <family val="2"/>
      </rPr>
      <t xml:space="preserve"> projects enter the following information:</t>
    </r>
  </si>
  <si>
    <r>
      <rPr>
        <b/>
        <u val="single"/>
        <sz val="12"/>
        <color indexed="8"/>
        <rFont val="Arial"/>
        <family val="2"/>
      </rPr>
      <t>Required</t>
    </r>
    <r>
      <rPr>
        <u val="single"/>
        <sz val="12"/>
        <color indexed="8"/>
        <rFont val="Arial"/>
        <family val="2"/>
      </rPr>
      <t xml:space="preserve"> information about consultation</t>
    </r>
  </si>
  <si>
    <t>The template is for local authorities to show local groups how they plan to invest in capital projects to get good outcomes for pupils with education, health and care (EHC) plans for their special educational need or disability.</t>
  </si>
  <si>
    <r>
      <t xml:space="preserve">This </t>
    </r>
    <r>
      <rPr>
        <b/>
        <sz val="12"/>
        <color indexed="8"/>
        <rFont val="Arial"/>
        <family val="2"/>
      </rPr>
      <t>must</t>
    </r>
    <r>
      <rPr>
        <sz val="12"/>
        <color indexed="8"/>
        <rFont val="Arial"/>
        <family val="2"/>
      </rPr>
      <t xml:space="preserve"> include capital projects funded fully or partially through the special provision fund allocation </t>
    </r>
  </si>
  <si>
    <t>Topic(s) of discussion</t>
  </si>
  <si>
    <t>No. of additional places planned</t>
  </si>
  <si>
    <t>Investment in additional places (£)</t>
  </si>
  <si>
    <t>Number of additional places</t>
  </si>
  <si>
    <t>£s investment for planned additional places</t>
  </si>
  <si>
    <t>Each project should be entered into the input form. This includes both investment in additional places and investment in facilities in all provision types.</t>
  </si>
  <si>
    <t xml:space="preserve">For investment in new (additional) places </t>
  </si>
  <si>
    <t xml:space="preserve">Total planned expenditure on projects: special provision fund </t>
  </si>
  <si>
    <t>Provision category</t>
  </si>
  <si>
    <t>Groups to select from</t>
  </si>
  <si>
    <t>Sub-groups</t>
  </si>
  <si>
    <t>Alternative provision/PRU</t>
  </si>
  <si>
    <t>Academy (or free school) Alternative provision</t>
  </si>
  <si>
    <t>Pupil referral unit (LA maintained)</t>
  </si>
  <si>
    <t>Independent and non-maintained</t>
  </si>
  <si>
    <t>Independent school</t>
  </si>
  <si>
    <t>Non-Maintained Special School</t>
  </si>
  <si>
    <t>Other independent special school</t>
  </si>
  <si>
    <t>Mainstream provision (not unit)</t>
  </si>
  <si>
    <t>Academy (or free school) 16-19 (mainstream)</t>
  </si>
  <si>
    <t>Academy or free school (mainstream)</t>
  </si>
  <si>
    <t>Maintained school (including community, foundation school)</t>
  </si>
  <si>
    <t>LA nursery school</t>
  </si>
  <si>
    <t>Studio school</t>
  </si>
  <si>
    <t>University technical college</t>
  </si>
  <si>
    <t>Special provision</t>
  </si>
  <si>
    <t>Academy (or free school) special</t>
  </si>
  <si>
    <t>Maintained special school (including community and foundations schools)</t>
  </si>
  <si>
    <t>Special unit/ resourced provision at academy</t>
  </si>
  <si>
    <t>Special unit/ resourced provision at free school</t>
  </si>
  <si>
    <t>Special unit/ resourced provision at other school</t>
  </si>
  <si>
    <t>Other</t>
  </si>
  <si>
    <t>Other school</t>
  </si>
  <si>
    <t>Other nursery or early years provision</t>
  </si>
  <si>
    <t>Other sixth-form or FE college</t>
  </si>
  <si>
    <t>Total investment</t>
  </si>
  <si>
    <t>Special provision fund investment in facilities</t>
  </si>
  <si>
    <t>Other investment in facilities</t>
  </si>
  <si>
    <t>Special provision fund investment in additional places</t>
  </si>
  <si>
    <t>Other investment in additional places</t>
  </si>
  <si>
    <t>Ofsted Judgement</t>
  </si>
  <si>
    <t>Outstanding</t>
  </si>
  <si>
    <t>Good</t>
  </si>
  <si>
    <t>Requires Improvement</t>
  </si>
  <si>
    <t>Inadequate</t>
  </si>
  <si>
    <t>Not yet inspected</t>
  </si>
  <si>
    <t>Not inspected by Ofsted</t>
  </si>
  <si>
    <t>Example LA</t>
  </si>
  <si>
    <t>Lists of categories</t>
  </si>
  <si>
    <t>Provision  URN</t>
  </si>
  <si>
    <t xml:space="preserve">LAs should use this section of the table to set out more details about the aims of the project. Beyond this further information can be listed in their strategic plan or directly on their local offer page. </t>
  </si>
  <si>
    <t>Additional Information about each project</t>
  </si>
  <si>
    <t>Primary</t>
  </si>
  <si>
    <t>Secondary</t>
  </si>
  <si>
    <t>Primary and secondary</t>
  </si>
  <si>
    <t>Post-16</t>
  </si>
  <si>
    <t>Primary, secondary and post-16</t>
  </si>
  <si>
    <t>Secondary and post-16</t>
  </si>
  <si>
    <t>Other category in 0-25 age-range (please specify in project description)</t>
  </si>
  <si>
    <t xml:space="preserve">All capital projects at a range of provision including mainstream and special schools designed to create new (additional) places, build new facilities or improve existing facilities to benefit pupils with EHC plans. This includes investment in mainstream and special provision for children and young people aged 0-25. </t>
  </si>
  <si>
    <t>Select your local authority from the drop-down list at cell E3 'Select Local Authority'.</t>
  </si>
  <si>
    <t>The amount your local authority will receive from the special provision fund will be automatically added to the cell E5.</t>
  </si>
  <si>
    <r>
      <t xml:space="preserve">In </t>
    </r>
    <r>
      <rPr>
        <b/>
        <sz val="12"/>
        <color indexed="8"/>
        <rFont val="Arial"/>
        <family val="2"/>
      </rPr>
      <t>cell L3</t>
    </r>
    <r>
      <rPr>
        <sz val="12"/>
        <color indexed="8"/>
        <rFont val="Arial"/>
        <family val="2"/>
      </rPr>
      <t xml:space="preserve"> enter the date of the last update (today's date).</t>
    </r>
  </si>
  <si>
    <t>Select provision type from drop-down box. (See a full list at the end of this form showing how provision types are categorised).
Select 'other' if provision type is not listed and add further information in the comments box at column N 'Optional additional information'.</t>
  </si>
  <si>
    <t>Age range for project</t>
  </si>
  <si>
    <t>Select from drop-down list the age range that the new places or the facilities' improvements are for.</t>
  </si>
  <si>
    <t>Additional information for each project</t>
  </si>
  <si>
    <t>Please enter information about the needs of the pupils that you plan to create additional places and/or improve facilities for. This could be general, or state specific needs depending upon the purpose of the project and the intake of the school.</t>
  </si>
  <si>
    <r>
      <rPr>
        <b/>
        <sz val="20"/>
        <color indexed="9"/>
        <rFont val="Arial"/>
        <family val="2"/>
      </rPr>
      <t>Consultation form</t>
    </r>
    <r>
      <rPr>
        <b/>
        <sz val="14"/>
        <color indexed="9"/>
        <rFont val="Arial"/>
        <family val="2"/>
      </rPr>
      <t xml:space="preserve">
Consultation for all projects:</t>
    </r>
    <r>
      <rPr>
        <sz val="14"/>
        <color indexed="9"/>
        <rFont val="Arial"/>
        <family val="2"/>
      </rPr>
      <t xml:space="preserve"> list the groups that the local authority has consulted with and the date of the conversation.
Local authorities are required to consult with parents and carers and should consult with other groups about how they plan to use their funding and set out information in the box below before they will receive their allocation.</t>
    </r>
  </si>
  <si>
    <t>Project information form</t>
  </si>
  <si>
    <t>There are two forms to complete on the 'input form' tab</t>
  </si>
  <si>
    <t>1. Project information form</t>
  </si>
  <si>
    <t>2. Consultation form</t>
  </si>
  <si>
    <t>Complete this for each project</t>
  </si>
  <si>
    <t>If you find that you need to enter more rows of information please press the 'Click here if you would like to add a new row' button.</t>
  </si>
  <si>
    <t>Column D (date and method of discussion)</t>
  </si>
  <si>
    <t>Column F (Topic(s) of discussion)</t>
  </si>
  <si>
    <t>Column N (Outcome including any changes as a result of the conversation)</t>
  </si>
  <si>
    <t>Other information</t>
  </si>
  <si>
    <t xml:space="preserve">Local authorities should create a link to their wider strategic plan. They can include refer to more detailed information about specific projects by linking to documents that they publish on their website. This might include a consultation document or further details about the project.
</t>
  </si>
  <si>
    <r>
      <t xml:space="preserve">This </t>
    </r>
    <r>
      <rPr>
        <b/>
        <sz val="12"/>
        <color indexed="8"/>
        <rFont val="Arial"/>
        <family val="2"/>
      </rPr>
      <t>may</t>
    </r>
    <r>
      <rPr>
        <sz val="12"/>
        <color indexed="8"/>
        <rFont val="Arial"/>
        <family val="2"/>
      </rPr>
      <t xml:space="preserve"> include expenditure on capital projects funded via other funding (where applicable) up until the financial year 2020/21.</t>
    </r>
  </si>
  <si>
    <r>
      <t xml:space="preserve">The local authority </t>
    </r>
    <r>
      <rPr>
        <b/>
        <u val="single"/>
        <sz val="12"/>
        <color indexed="60"/>
        <rFont val="Arial"/>
        <family val="2"/>
      </rPr>
      <t>should not</t>
    </r>
    <r>
      <rPr>
        <b/>
        <sz val="12"/>
        <color indexed="60"/>
        <rFont val="Arial"/>
        <family val="2"/>
      </rPr>
      <t xml:space="preserve"> enter costings for any project where this constitutes commercially sensitive information, for example, if contracts have not yet been tendered. The local authority may choose to set out indicative costings and mark this in the comments box. Where all costs are not entered when the plan is first published the local authority should republish the plan once costs can be included.</t>
    </r>
  </si>
  <si>
    <r>
      <t xml:space="preserve">In </t>
    </r>
    <r>
      <rPr>
        <b/>
        <sz val="12"/>
        <color indexed="8"/>
        <rFont val="Arial"/>
        <family val="2"/>
      </rPr>
      <t>cell E6</t>
    </r>
    <r>
      <rPr>
        <sz val="12"/>
        <color indexed="8"/>
        <rFont val="Arial"/>
        <family val="2"/>
      </rPr>
      <t xml:space="preserve"> [if applicable] enter any other funding that your LA plans to invest in new (additional) places or improvements to facilities for pupils with EHCs plans up until and including for the financial year 2020/21.</t>
    </r>
  </si>
  <si>
    <t>Enter provision name and address including postcode.
If school covers more than one site please enter the address of the site that the project will be located at.</t>
  </si>
  <si>
    <t>Provision name and address</t>
  </si>
  <si>
    <t>Enter the total number of places that the investment in additional places will create (this should be the same as column I plus column J).</t>
  </si>
  <si>
    <t>Provision URN (column B)</t>
  </si>
  <si>
    <t>Provision name and address (column C)</t>
  </si>
  <si>
    <t>Provision category (column D)</t>
  </si>
  <si>
    <t>Ofsted judgement (column E)</t>
  </si>
  <si>
    <t>Age range for project (column F)</t>
  </si>
  <si>
    <t>Other investment in additional places (column H)</t>
  </si>
  <si>
    <t>Special provision fund additional places (column I)</t>
  </si>
  <si>
    <t>Other investment additional places (column J)</t>
  </si>
  <si>
    <t>Total number of places (column K)</t>
  </si>
  <si>
    <t>Special provision fund investment in facilities (column L)</t>
  </si>
  <si>
    <t>Other investment in facilities (column M)</t>
  </si>
  <si>
    <t>Type of SEN or disability that the project is designed to meet (column N)</t>
  </si>
  <si>
    <t>Additional information about each project (column O)</t>
  </si>
  <si>
    <t>Column B (Group)</t>
  </si>
  <si>
    <t>More information about investment in provision for pupils with education, health and care (EHC) plans up until 2021</t>
  </si>
  <si>
    <t>Total planned expenditure on projects: other funding up until 2021</t>
  </si>
  <si>
    <t>Other investment the local authority plans to make in SEND capital up until 2021</t>
  </si>
  <si>
    <r>
      <t xml:space="preserve">The template should </t>
    </r>
    <r>
      <rPr>
        <b/>
        <sz val="12"/>
        <color indexed="8"/>
        <rFont val="Arial"/>
        <family val="2"/>
      </rPr>
      <t xml:space="preserve">not include </t>
    </r>
    <r>
      <rPr>
        <sz val="12"/>
        <color indexed="8"/>
        <rFont val="Arial"/>
        <family val="2"/>
      </rPr>
      <t>whole new</t>
    </r>
    <r>
      <rPr>
        <b/>
        <sz val="12"/>
        <color indexed="8"/>
        <rFont val="Arial"/>
        <family val="2"/>
      </rPr>
      <t xml:space="preserve"> </t>
    </r>
    <r>
      <rPr>
        <sz val="12"/>
        <color indexed="8"/>
        <rFont val="Arial"/>
        <family val="2"/>
      </rPr>
      <t xml:space="preserve">centrally-funded free schools. Money from the special provision capital fund cannot be spent on revenue (i.e. staffing costs and training) and revenue expenditure should </t>
    </r>
    <r>
      <rPr>
        <b/>
        <sz val="12"/>
        <color indexed="8"/>
        <rFont val="Arial"/>
        <family val="2"/>
      </rPr>
      <t>not</t>
    </r>
    <r>
      <rPr>
        <sz val="12"/>
        <color indexed="8"/>
        <rFont val="Arial"/>
        <family val="2"/>
      </rPr>
      <t xml:space="preserve"> be included on the form. </t>
    </r>
  </si>
  <si>
    <t>Complete this for each group you have consulted about any of the projects. This table must include information about how you have consulted parents and carers.</t>
  </si>
  <si>
    <t>Please enter the URN of the provision (i.e. school, college or other provision) that the project is based at. If the funding is used towards provision that has not yet been built and therefore does not have a URN please leave this cell blank.</t>
  </si>
  <si>
    <t>Special provision fund investment in additional places (column G)</t>
  </si>
  <si>
    <t>Enter the number of places you plan to create from special provision funding for this project. Where additional places have been created using a combination of the special provision fund and other funding please estimate how many places have been created from each.</t>
  </si>
  <si>
    <t xml:space="preserve">Enter how much the LA plans to invest in improvements to facilities with money from the special provision fund. </t>
  </si>
  <si>
    <t>Projects should cover either one or both of the objectives (investment in additional places and/or improvements to facilities). Where projects cover both aims please estimate how much funding will be or is used for additional places and how much goes to improving facilities.</t>
  </si>
  <si>
    <t>Enter the type of group consulted and/or the group's name. For example, local parent group, VCS organisation or school.</t>
  </si>
  <si>
    <r>
      <t xml:space="preserve">Local authorities are </t>
    </r>
    <r>
      <rPr>
        <b/>
        <sz val="12"/>
        <color indexed="8"/>
        <rFont val="Arial"/>
        <family val="2"/>
      </rPr>
      <t>required</t>
    </r>
    <r>
      <rPr>
        <sz val="12"/>
        <color indexed="8"/>
        <rFont val="Arial"/>
        <family val="2"/>
      </rPr>
      <t xml:space="preserve"> to consult parents and carers about their plans and they should consult other groups. They need to do this before they receive their allocation and list the groups consulted. They can also publish the plan before they have consulted and re-publish afterwards making any changes if required.
Information needs to be set out in the consultation table that is below the project table on the input form.</t>
    </r>
  </si>
  <si>
    <t>Total investment in project</t>
  </si>
  <si>
    <t>Total (£)</t>
  </si>
  <si>
    <t>Total planned investment in additional places</t>
  </si>
  <si>
    <t>Total planned investment to improve existing schools' facilities</t>
  </si>
  <si>
    <t>Consultation</t>
  </si>
  <si>
    <t>The local authority has consulted parents and carers</t>
  </si>
  <si>
    <t>The local authority is or will be consulting parents and carers and will republish this plan before receiving their allocation</t>
  </si>
  <si>
    <t>Confirm either that the LA has or will be consulting parents and carers</t>
  </si>
  <si>
    <r>
      <t xml:space="preserve">The local authority is </t>
    </r>
    <r>
      <rPr>
        <u val="single"/>
        <sz val="14"/>
        <color indexed="9"/>
        <rFont val="Arial"/>
        <family val="2"/>
      </rPr>
      <t xml:space="preserve">required to </t>
    </r>
    <r>
      <rPr>
        <sz val="14"/>
        <color indexed="9"/>
        <rFont val="Arial"/>
        <family val="2"/>
      </rPr>
      <t xml:space="preserve">consult parents and carers to receive their allocation. Local authorities should use the box to the right to confirm that they have consulted with parents and carers about their plan and projects and complete the 'Consultation form' below.
</t>
    </r>
  </si>
  <si>
    <t>Total planned number of additional places</t>
  </si>
  <si>
    <t>Total planned number of improvement projects</t>
  </si>
  <si>
    <r>
      <rPr>
        <b/>
        <sz val="14"/>
        <color indexed="9"/>
        <rFont val="Arial"/>
        <family val="2"/>
      </rPr>
      <t>Other funding</t>
    </r>
    <r>
      <rPr>
        <b/>
        <sz val="12"/>
        <color indexed="9"/>
        <rFont val="Arial"/>
        <family val="2"/>
      </rPr>
      <t xml:space="preserve">
</t>
    </r>
    <r>
      <rPr>
        <sz val="12"/>
        <color indexed="9"/>
        <rFont val="Arial"/>
        <family val="2"/>
      </rPr>
      <t xml:space="preserve"> other than the SEND capital allocation (where applicable)</t>
    </r>
  </si>
  <si>
    <t xml:space="preserve">Special provision plan </t>
  </si>
  <si>
    <t>Limits set on cells</t>
  </si>
  <si>
    <t>Special provision fund capital plan</t>
  </si>
  <si>
    <t xml:space="preserve">Input form, project information form: rows I and J have an entry limit of 200 places </t>
  </si>
  <si>
    <t>Input form, project information form: row L has an expenditure limit of the selected special provision fund allocation i.e. the LA cannot invest more special provision fund money that it will receive</t>
  </si>
  <si>
    <t>Input form, project information form: row J has an expenditure limit of the entered figure for other investment i.e. the LA cannot type that they will invest more in one project than the total sum of their expenditure</t>
  </si>
  <si>
    <t>Input form, project information form: Word limits of 200 characters to row O</t>
  </si>
  <si>
    <t>Input form, project information form: Word limits of 600 characters to row P</t>
  </si>
  <si>
    <t>Input form, consultation form: Word limits of 200 characters to row B</t>
  </si>
  <si>
    <t>Input form, consultation form: Word limits of 200 characters to row D</t>
  </si>
  <si>
    <t>Input form, consultation form: Word limits of 600 characters to row F</t>
  </si>
  <si>
    <t>Input form, consultation form: Word limits of 600 characters to row N</t>
  </si>
  <si>
    <t xml:space="preserve">Input form, L7: Conditional formatting if rows  </t>
  </si>
  <si>
    <t>Special provision fund additional planned places</t>
  </si>
  <si>
    <t>Other investment additional planend places</t>
  </si>
  <si>
    <t>Total additional planned places</t>
  </si>
  <si>
    <t>Click 'Enable content' at the top of the form.</t>
  </si>
  <si>
    <t>Input form for Local Authority to complete</t>
  </si>
  <si>
    <t>£50m top-up announced May 2018</t>
  </si>
  <si>
    <t>£100m top-up announced December 2018</t>
  </si>
  <si>
    <t>New total allocation</t>
  </si>
  <si>
    <t>Published March 2017
Updated January 2019</t>
  </si>
  <si>
    <t>Ranelagh Primary School, Corporation Street, Stratford, London, E15 3DN</t>
  </si>
  <si>
    <t>Sandringham Primary School, Snadringham Road, London, E7 8ED</t>
  </si>
  <si>
    <t>Calverton Primary School, King George Avenue, London, E16 3ET</t>
  </si>
  <si>
    <t>Newham College of FE, High Street South, East Ham, London, E6 6ER</t>
  </si>
  <si>
    <t xml:space="preserve">This is one of the five new/expanded provisions selected following an open selection process in autumn 2017.  The new provisions will focus particularly on areas of need for new specialist provision in Newham, which the School Census shows to be speech, language and communication particurlarly autism.  Initial funding of £120,000 (from 2018/19 allocation) enabled early works for the school to admit some pupils from September 2018.  </t>
  </si>
  <si>
    <t>This is one of the five new/expanded provisions selected following an open selection process in autumn 2017.  The new provisions will focus particularly on areas of need for new specialist provision in Newham, which the School Census shows to be speech, language and communication particurlarly autism.  Initial funding of £170,000 (from 2018/19 allocation) for the College to make adaptations to admit 6 pupils from September 2018.  Possibility of admitting up to 20 additional pupils to be explored.</t>
  </si>
  <si>
    <t>North Beckton School, Harrier Way, Beckton, London, E6 5XG</t>
  </si>
  <si>
    <t xml:space="preserve">This an existing specialist SEND provisions identified as in need of capital investment to maintain and upgrade facilities to enable needs to be met effectively  Provisions have been identified based on information held on the condition of special schools and resource provisions. This includes the review of all resource provisions which took place in 2016-17 to inform Newham's Best for All strategy. </t>
  </si>
  <si>
    <t>Eleanor Smith School, North Street, Plaistow, London, E13 9HN</t>
  </si>
  <si>
    <t xml:space="preserve">Newham Council has invested in a new site and buildings for Eleanor Smith Special School to provide specialist provision for children and young people with social, emotional, behavioural and mental health needs.  In doing so the school will be increasing its number of pupils from 32 to 54 </t>
  </si>
  <si>
    <t>SEMH</t>
  </si>
  <si>
    <t>JFK North Woolwich Annex</t>
  </si>
  <si>
    <t>Education Links</t>
  </si>
  <si>
    <t>Newham Parents Forum and Parents Co-Production Group</t>
  </si>
  <si>
    <t>Meeting on 22nd March 2019 and further coffee meeting on 30 April 2019</t>
  </si>
  <si>
    <t>Paper for models of future SEND provision shared with group identifying ways in which to provide additional SEND provision in the short-term with satellite provision, increasing resourced provision and longer term strategy for centres of excellence and new wave 2 special free-school competition process.   Information on JFK to host a satellite provision from former North Woolwich Children's Centre from October 2019.  Short-term provision to be funded through the Special Provision capital fund.</t>
  </si>
  <si>
    <r>
      <rPr>
        <b/>
        <sz val="12"/>
        <color indexed="8"/>
        <rFont val="Arial"/>
        <family val="2"/>
      </rPr>
      <t>Education Partnership Board</t>
    </r>
    <r>
      <rPr>
        <sz val="12"/>
        <color indexed="8"/>
        <rFont val="Arial"/>
        <family val="2"/>
      </rPr>
      <t xml:space="preserve"> - primary, secondary, early years, post-16, mainstream, special, maintained and academy headteacher representatives</t>
    </r>
  </si>
  <si>
    <t>8th March 2019 Meeting</t>
  </si>
  <si>
    <t>Group supported proposal for satellite provision on mainstream secondary school and JFK sattelitte site located at North Woolwich.Group supported proposal for satellite provision on mainstream secondary school and JFK sattelitte site located at North Woolwich.  Group suggested existing resource provisions that were excelling to be promoted as centre's of excellence to share knowledge and expertise across Newham schools.   As plans for secondary satellite provision evolve group to be consulted and informed.</t>
  </si>
  <si>
    <r>
      <rPr>
        <b/>
        <sz val="12"/>
        <color indexed="8"/>
        <rFont val="Arial"/>
        <family val="2"/>
      </rPr>
      <t>Education Partnership Conference</t>
    </r>
    <r>
      <rPr>
        <sz val="12"/>
        <color indexed="8"/>
        <rFont val="Arial"/>
        <family val="2"/>
      </rPr>
      <t xml:space="preserve"> - SEND Sub-Working Group</t>
    </r>
  </si>
  <si>
    <t>20th March 2019 Meeting</t>
  </si>
  <si>
    <t>Paper for models of future SEND provision shared with group identifying ways in which to provide additional SEND provision in the short-term with satellite provision, increasing resourced provision and longer term strategy for centres of excellence and new wave 2 special free-school competition process.   Information on JFK to host a satellite provision from former North Woolwich Children's Centre from October 2019.  Short-term provision to be funded through the Special Provision capital fund. As plans for secondary satellite provision evolve group to be consulted and informed.</t>
  </si>
  <si>
    <t>Group supported proposal for satellite provision on mainstream secondary school and JFK sattelitte site located at North Woolwich.Group supported proposal for satellite provision on North Woolwich CC site.</t>
  </si>
  <si>
    <t>Meeting with East London Foundation Trust  and CCG</t>
  </si>
  <si>
    <t>9th May 2019 Meeting</t>
  </si>
  <si>
    <t>Meeting to discuss implications for CCG and ELFT of additional SEND provision, in particular satellite provision of JFK Special School at North Woolwich CC site</t>
  </si>
  <si>
    <t>Group to work jointly with LBN on future provision to align long-term requirements for additional health services.  Group supported proposals for additional sattelitte SEND provision on mainstream secondary schools sites, and expressed interest to work closely with all stakeholders.</t>
  </si>
  <si>
    <t>Newham Parents Forum</t>
  </si>
  <si>
    <t>Selection panel for new/expanded resource provisions, 18 December 2017</t>
  </si>
  <si>
    <t>Newham Parents Forum representatives took part in the shortlisting and interview panel to select five new/expanded specialist resource provisions.</t>
  </si>
  <si>
    <t xml:space="preserve">Selection of five new/expanded specialist resource provisions. </t>
  </si>
  <si>
    <t>Best for All Strategic Board</t>
  </si>
  <si>
    <t>Meeting on 6 February 2018</t>
  </si>
  <si>
    <t>The priorities for SEND capital funding were discussed by the Board. The Board includes representatives of Newham Parent Forum, headteachers, and health colleagues.</t>
  </si>
  <si>
    <t>The Board supported the proposals.</t>
  </si>
  <si>
    <t>This is one of the five new/expanded provisions selected following an open selection process in autumn 2017.  The new provisions will focus particularly on areas of need for new specialist provision in Newham, which the School Census shows to be speech, language and communication particurlarly autism.  Initial funding of £90,000 (from 2018/19 allocation) enabled early works for the school to admit some pupils from September 2018.  Further funding from the 2019/20 allocation will ensure project is delivered to allow school to admit the planned number of places.</t>
  </si>
  <si>
    <t>This is one of the five new/expanded provisions selected following an open selection process in autumn 2017.  The new provisions will focus particularly on areas of need for new specialist provision in Newham, which the School Census shows to be speech, language and communication particurlarly autism.  Initial funding of £120,000 (from 2018/19 allocation) enabled early works for the school to admit some pupils from September 2018.  Further funding of £443,534 (from the 2019/20 allocation) will ensure project is delivered to allow school to admit the planned number of places.</t>
  </si>
  <si>
    <t>Group supported proposal for satellite provision on mainstream secondary school and JFK sattelitte site located at North Woolwich.  Representatives of group to be on selection panel for new special free-school.  As plans for secondary satellite provision evolve further consultation with stakeholders (schools, parents, health authorities, nieghbouing LAs) to be undertaken in autumn 2019.</t>
  </si>
  <si>
    <t>Royal Docks School</t>
  </si>
  <si>
    <t>Profound and Multiple Learning Difficulty</t>
  </si>
  <si>
    <t>To ensure sufficient provision for currently out of school secondary pupils, additional 4 places to be provided by Education Links. Places to be allocated to secondary pupils with complex and severe learning needs who are out of school due to shortage of suitable placements. The places to be created on established site, to be repurposed and adpated to meet the needs of the learners.  This forms part of a wider program to deliver emergency places for out of school learners.</t>
  </si>
  <si>
    <t>Complex needs</t>
  </si>
  <si>
    <t>Communication and interaction (autism)</t>
  </si>
  <si>
    <t xml:space="preserve">The new provision has been expanded  to take 5 additional Post 16 pupils . </t>
  </si>
  <si>
    <t>JFK Annex at Lister Community School</t>
  </si>
  <si>
    <t>To ensure there is sufficient provision of specialist places JFK Special School will be opening a satellite annexe at the former North Woolwich Children's centre (currently vacant).  The site will be refurbished using a capital investment of £703,110 from this Special Provision fund allocation to allow the school to transfer some of its existing primary pupils in order to allow provision for urgently needed secondary pupils at its main site.</t>
  </si>
  <si>
    <t>Consultation on proposed models of delivery for future SEND provision was undertaken with stakeholders.  Feedback from this strongly supported a satellite provision of special school hosted on mainstream school sites. Lister was selected as the host and formal approval was agreed by LBN cabinet provision with Capital funding of £3.1m .  £1.1m to be funded through this Special Provision Fund with remainder to be funded through HNCPA. Places are now being delivered from September 2021.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</si>
</sst>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_-&quot;£&quot;* #,##0_-;\-&quot;£&quot;* #,##0_-;_-&quot;£&quot;* &quot;-&quot;??_-;_-@_-"/>
    <numFmt numFmtId="166" formatCode="0;;;"/>
    <numFmt numFmtId="167" formatCode="[&gt;=1000]&quot;£&quot;#,##0,&quot;k&quot;;;"/>
    <numFmt numFmtId="168" formatCode="[&gt;=1000]\£#,##0,&quot;k&quot;;;"/>
    <numFmt numFmtId="169" formatCode="&quot;Yes&quot;;&quot;Yes&quot;;&quot;No&quot;"/>
    <numFmt numFmtId="170" formatCode="&quot;True&quot;;&quot;True&quot;;&quot;False&quot;"/>
    <numFmt numFmtId="171" formatCode="&quot;On&quot;;&quot;On&quot;;&quot;Off&quot;"/>
    <numFmt numFmtId="172" formatCode="[$€-2]\ #,##0.00_);[Red]\([$€-2]\ #,##0.00\)"/>
  </numFmts>
  <fonts count="163">
    <font>
      <sz val="11"/>
      <color theme="1"/>
      <name val="Calibri"/>
      <family val="2"/>
    </font>
    <font>
      <sz val="11"/>
      <color indexed="8"/>
      <name val="Calibri"/>
      <family val="2"/>
    </font>
    <font>
      <sz val="10"/>
      <name val="Arial"/>
      <family val="2"/>
    </font>
    <font>
      <sz val="12"/>
      <color indexed="8"/>
      <name val="Arial"/>
      <family val="2"/>
    </font>
    <font>
      <b/>
      <sz val="12"/>
      <color indexed="8"/>
      <name val="Arial"/>
      <family val="2"/>
    </font>
    <font>
      <u val="single"/>
      <sz val="12"/>
      <color indexed="8"/>
      <name val="Arial"/>
      <family val="2"/>
    </font>
    <font>
      <b/>
      <sz val="12"/>
      <color indexed="9"/>
      <name val="Arial"/>
      <family val="2"/>
    </font>
    <font>
      <sz val="12"/>
      <color indexed="9"/>
      <name val="Arial"/>
      <family val="2"/>
    </font>
    <font>
      <b/>
      <u val="single"/>
      <sz val="12"/>
      <color indexed="8"/>
      <name val="Arial"/>
      <family val="2"/>
    </font>
    <font>
      <sz val="12"/>
      <name val="Arial"/>
      <family val="2"/>
    </font>
    <font>
      <b/>
      <sz val="12"/>
      <color indexed="60"/>
      <name val="Arial"/>
      <family val="2"/>
    </font>
    <font>
      <b/>
      <u val="single"/>
      <sz val="12"/>
      <color indexed="60"/>
      <name val="Arial"/>
      <family val="2"/>
    </font>
    <font>
      <b/>
      <sz val="12"/>
      <name val="Arial"/>
      <family val="2"/>
    </font>
    <font>
      <sz val="14"/>
      <color indexed="9"/>
      <name val="Arial"/>
      <family val="2"/>
    </font>
    <font>
      <b/>
      <sz val="14"/>
      <color indexed="9"/>
      <name val="Arial"/>
      <family val="2"/>
    </font>
    <font>
      <b/>
      <sz val="20"/>
      <color indexed="9"/>
      <name val="Arial"/>
      <family val="2"/>
    </font>
    <font>
      <u val="single"/>
      <sz val="14"/>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indexed="8"/>
      <name val="Arial"/>
      <family val="2"/>
    </font>
    <font>
      <sz val="10"/>
      <color indexed="63"/>
      <name val="Calibri"/>
      <family val="2"/>
    </font>
    <font>
      <sz val="14"/>
      <color indexed="8"/>
      <name val="Arial"/>
      <family val="2"/>
    </font>
    <font>
      <sz val="12"/>
      <color indexed="60"/>
      <name val="Calibri"/>
      <family val="2"/>
    </font>
    <font>
      <sz val="12"/>
      <color indexed="60"/>
      <name val="Arial"/>
      <family val="2"/>
    </font>
    <font>
      <b/>
      <sz val="14"/>
      <color indexed="8"/>
      <name val="Arial"/>
      <family val="2"/>
    </font>
    <font>
      <sz val="18"/>
      <color indexed="63"/>
      <name val="Calibri"/>
      <family val="2"/>
    </font>
    <font>
      <sz val="18"/>
      <color indexed="63"/>
      <name val="Arial"/>
      <family val="2"/>
    </font>
    <font>
      <sz val="16"/>
      <color indexed="63"/>
      <name val="Calibri"/>
      <family val="2"/>
    </font>
    <font>
      <sz val="11"/>
      <color indexed="63"/>
      <name val="Calibri"/>
      <family val="2"/>
    </font>
    <font>
      <b/>
      <sz val="12"/>
      <color indexed="63"/>
      <name val="Arial"/>
      <family val="2"/>
    </font>
    <font>
      <sz val="12"/>
      <color indexed="63"/>
      <name val="Arial"/>
      <family val="2"/>
    </font>
    <font>
      <sz val="13"/>
      <color indexed="63"/>
      <name val="Arial"/>
      <family val="2"/>
    </font>
    <font>
      <b/>
      <sz val="13"/>
      <color indexed="63"/>
      <name val="Arial"/>
      <family val="2"/>
    </font>
    <font>
      <sz val="11"/>
      <color indexed="63"/>
      <name val="Arial"/>
      <family val="2"/>
    </font>
    <font>
      <b/>
      <sz val="16"/>
      <color indexed="63"/>
      <name val="Calibri"/>
      <family val="2"/>
    </font>
    <font>
      <b/>
      <sz val="20"/>
      <color indexed="8"/>
      <name val="Arial"/>
      <family val="2"/>
    </font>
    <font>
      <sz val="11"/>
      <color indexed="9"/>
      <name val="Arial"/>
      <family val="2"/>
    </font>
    <font>
      <b/>
      <sz val="20"/>
      <color indexed="8"/>
      <name val="Calibri"/>
      <family val="2"/>
    </font>
    <font>
      <b/>
      <sz val="13"/>
      <color indexed="8"/>
      <name val="Calibri"/>
      <family val="2"/>
    </font>
    <font>
      <b/>
      <sz val="20"/>
      <color indexed="62"/>
      <name val="Calibri"/>
      <family val="2"/>
    </font>
    <font>
      <b/>
      <sz val="14"/>
      <color indexed="62"/>
      <name val="Arial"/>
      <family val="2"/>
    </font>
    <font>
      <b/>
      <sz val="14"/>
      <color indexed="63"/>
      <name val="Arial"/>
      <family val="2"/>
    </font>
    <font>
      <sz val="24"/>
      <color indexed="30"/>
      <name val="Calibri"/>
      <family val="2"/>
    </font>
    <font>
      <b/>
      <sz val="12"/>
      <color indexed="60"/>
      <name val="Calibri"/>
      <family val="2"/>
    </font>
    <font>
      <sz val="12"/>
      <color indexed="8"/>
      <name val="Calibri"/>
      <family val="2"/>
    </font>
    <font>
      <b/>
      <sz val="11"/>
      <color indexed="62"/>
      <name val="Arial"/>
      <family val="2"/>
    </font>
    <font>
      <sz val="24"/>
      <color indexed="30"/>
      <name val="Arial"/>
      <family val="2"/>
    </font>
    <font>
      <sz val="13"/>
      <color indexed="9"/>
      <name val="Arial"/>
      <family val="2"/>
    </font>
    <font>
      <sz val="13"/>
      <color indexed="9"/>
      <name val="Calibri"/>
      <family val="2"/>
    </font>
    <font>
      <sz val="13"/>
      <color indexed="8"/>
      <name val="Arial"/>
      <family val="2"/>
    </font>
    <font>
      <sz val="14"/>
      <color indexed="62"/>
      <name val="Arial"/>
      <family val="2"/>
    </font>
    <font>
      <sz val="14"/>
      <color indexed="62"/>
      <name val="Calibri"/>
      <family val="2"/>
    </font>
    <font>
      <b/>
      <sz val="20"/>
      <color indexed="62"/>
      <name val="Arial"/>
      <family val="2"/>
    </font>
    <font>
      <sz val="20"/>
      <color indexed="62"/>
      <name val="Arial"/>
      <family val="2"/>
    </font>
    <font>
      <b/>
      <sz val="16"/>
      <color indexed="8"/>
      <name val="Arial"/>
      <family val="2"/>
    </font>
    <font>
      <sz val="16"/>
      <color indexed="8"/>
      <name val="Arial"/>
      <family val="2"/>
    </font>
    <font>
      <sz val="13"/>
      <color indexed="8"/>
      <name val="Calibri"/>
      <family val="2"/>
    </font>
    <font>
      <i/>
      <sz val="13"/>
      <color indexed="8"/>
      <name val="Arial"/>
      <family val="2"/>
    </font>
    <font>
      <b/>
      <sz val="13"/>
      <color indexed="9"/>
      <name val="Arial"/>
      <family val="2"/>
    </font>
    <font>
      <sz val="14"/>
      <color indexed="8"/>
      <name val="Calibri"/>
      <family val="2"/>
    </font>
    <font>
      <sz val="36"/>
      <color indexed="62"/>
      <name val="Calibri"/>
      <family val="2"/>
    </font>
    <font>
      <sz val="11"/>
      <color indexed="62"/>
      <name val="Arial"/>
      <family val="2"/>
    </font>
    <font>
      <b/>
      <sz val="15"/>
      <color indexed="9"/>
      <name val="Calibri"/>
      <family val="2"/>
    </font>
    <font>
      <sz val="22"/>
      <color indexed="62"/>
      <name val="Calibri"/>
      <family val="2"/>
    </font>
    <font>
      <sz val="22"/>
      <color indexed="8"/>
      <name val="Calibri"/>
      <family val="2"/>
    </font>
    <font>
      <sz val="12"/>
      <color indexed="63"/>
      <name val="Calibri"/>
      <family val="2"/>
    </font>
    <font>
      <sz val="8"/>
      <name val="Segoe UI"/>
      <family val="2"/>
    </font>
    <font>
      <sz val="10"/>
      <color indexed="8"/>
      <name val="Calibri"/>
      <family val="0"/>
    </font>
    <font>
      <b/>
      <sz val="12"/>
      <color indexed="63"/>
      <name val="Calibri"/>
      <family val="0"/>
    </font>
    <font>
      <sz val="13"/>
      <color indexed="63"/>
      <name val="Calibri"/>
      <family val="0"/>
    </font>
    <font>
      <b/>
      <sz val="10"/>
      <color indexed="63"/>
      <name val="Calibri"/>
      <family val="0"/>
    </font>
    <font>
      <sz val="10.1"/>
      <color indexed="63"/>
      <name val="Arial"/>
      <family val="0"/>
    </font>
    <font>
      <sz val="12"/>
      <color indexed="62"/>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theme="1"/>
      <name val="Arial"/>
      <family val="2"/>
    </font>
    <font>
      <sz val="10"/>
      <color theme="6" tint="-0.4999699890613556"/>
      <name val="Calibri"/>
      <family val="2"/>
    </font>
    <font>
      <sz val="14"/>
      <color theme="1"/>
      <name val="Arial"/>
      <family val="2"/>
    </font>
    <font>
      <sz val="12"/>
      <color theme="1"/>
      <name val="Arial"/>
      <family val="2"/>
    </font>
    <font>
      <b/>
      <sz val="12"/>
      <color theme="1"/>
      <name val="Arial"/>
      <family val="2"/>
    </font>
    <font>
      <sz val="12"/>
      <color theme="0"/>
      <name val="Arial"/>
      <family val="2"/>
    </font>
    <font>
      <sz val="12"/>
      <color rgb="FFC00000"/>
      <name val="Calibri"/>
      <family val="2"/>
    </font>
    <font>
      <sz val="12"/>
      <color rgb="FFC00000"/>
      <name val="Arial"/>
      <family val="2"/>
    </font>
    <font>
      <b/>
      <sz val="14"/>
      <color theme="1"/>
      <name val="Arial"/>
      <family val="2"/>
    </font>
    <font>
      <sz val="18"/>
      <color theme="6" tint="-0.4999699890613556"/>
      <name val="Calibri"/>
      <family val="2"/>
    </font>
    <font>
      <sz val="18"/>
      <color theme="6" tint="-0.4999699890613556"/>
      <name val="Arial"/>
      <family val="2"/>
    </font>
    <font>
      <sz val="16"/>
      <color theme="6" tint="-0.4999699890613556"/>
      <name val="Calibri"/>
      <family val="2"/>
    </font>
    <font>
      <b/>
      <sz val="11"/>
      <color theme="6" tint="-0.4999699890613556"/>
      <name val="Calibri"/>
      <family val="2"/>
    </font>
    <font>
      <sz val="11"/>
      <color theme="6" tint="-0.4999699890613556"/>
      <name val="Calibri"/>
      <family val="2"/>
    </font>
    <font>
      <b/>
      <sz val="12"/>
      <color theme="6" tint="-0.4999699890613556"/>
      <name val="Arial"/>
      <family val="2"/>
    </font>
    <font>
      <sz val="12"/>
      <color theme="6" tint="-0.4999699890613556"/>
      <name val="Arial"/>
      <family val="2"/>
    </font>
    <font>
      <sz val="13"/>
      <color theme="6" tint="-0.4999699890613556"/>
      <name val="Arial"/>
      <family val="2"/>
    </font>
    <font>
      <b/>
      <sz val="13"/>
      <color theme="6" tint="-0.4999699890613556"/>
      <name val="Arial"/>
      <family val="2"/>
    </font>
    <font>
      <sz val="11"/>
      <color theme="6" tint="-0.4999699890613556"/>
      <name val="Arial"/>
      <family val="2"/>
    </font>
    <font>
      <b/>
      <sz val="12"/>
      <color theme="0"/>
      <name val="Arial"/>
      <family val="2"/>
    </font>
    <font>
      <u val="single"/>
      <sz val="12"/>
      <color theme="1"/>
      <name val="Arial"/>
      <family val="2"/>
    </font>
    <font>
      <b/>
      <sz val="16"/>
      <color theme="6" tint="-0.4999699890613556"/>
      <name val="Calibri"/>
      <family val="2"/>
    </font>
    <font>
      <b/>
      <sz val="20"/>
      <color theme="1"/>
      <name val="Arial"/>
      <family val="2"/>
    </font>
    <font>
      <sz val="11"/>
      <color theme="0"/>
      <name val="Arial"/>
      <family val="2"/>
    </font>
    <font>
      <b/>
      <sz val="20"/>
      <color theme="1"/>
      <name val="Calibri"/>
      <family val="2"/>
    </font>
    <font>
      <b/>
      <sz val="13"/>
      <color theme="1"/>
      <name val="Calibri"/>
      <family val="2"/>
    </font>
    <font>
      <b/>
      <sz val="20"/>
      <color theme="8" tint="-0.24997000396251678"/>
      <name val="Calibri"/>
      <family val="2"/>
    </font>
    <font>
      <b/>
      <sz val="14"/>
      <color theme="8" tint="-0.4999699890613556"/>
      <name val="Arial"/>
      <family val="2"/>
    </font>
    <font>
      <b/>
      <sz val="14"/>
      <color theme="2" tint="-0.7499799728393555"/>
      <name val="Arial"/>
      <family val="2"/>
    </font>
    <font>
      <sz val="24"/>
      <color rgb="FF0070C0"/>
      <name val="Calibri"/>
      <family val="2"/>
    </font>
    <font>
      <sz val="12"/>
      <color theme="1"/>
      <name val="Calibri"/>
      <family val="2"/>
    </font>
    <font>
      <b/>
      <sz val="11"/>
      <color theme="8" tint="-0.4999699890613556"/>
      <name val="Arial"/>
      <family val="2"/>
    </font>
    <font>
      <b/>
      <sz val="12"/>
      <color rgb="FFC00000"/>
      <name val="Arial"/>
      <family val="2"/>
    </font>
    <font>
      <b/>
      <sz val="12"/>
      <color rgb="FFC00000"/>
      <name val="Calibri"/>
      <family val="2"/>
    </font>
    <font>
      <sz val="14"/>
      <color theme="0"/>
      <name val="Arial"/>
      <family val="2"/>
    </font>
    <font>
      <sz val="14"/>
      <color theme="1"/>
      <name val="Calibri"/>
      <family val="2"/>
    </font>
    <font>
      <sz val="13"/>
      <color theme="0"/>
      <name val="Arial"/>
      <family val="2"/>
    </font>
    <font>
      <b/>
      <sz val="13"/>
      <color theme="0"/>
      <name val="Arial"/>
      <family val="2"/>
    </font>
    <font>
      <sz val="13"/>
      <color theme="1"/>
      <name val="Arial"/>
      <family val="2"/>
    </font>
    <font>
      <sz val="13"/>
      <color theme="1"/>
      <name val="Calibri"/>
      <family val="2"/>
    </font>
    <font>
      <i/>
      <sz val="13"/>
      <color theme="1"/>
      <name val="Arial"/>
      <family val="2"/>
    </font>
    <font>
      <sz val="14"/>
      <color theme="8" tint="-0.4999699890613556"/>
      <name val="Arial"/>
      <family val="2"/>
    </font>
    <font>
      <sz val="14"/>
      <color theme="8" tint="-0.4999699890613556"/>
      <name val="Calibri"/>
      <family val="2"/>
    </font>
    <font>
      <b/>
      <sz val="20"/>
      <color theme="8" tint="-0.4999699890613556"/>
      <name val="Arial"/>
      <family val="2"/>
    </font>
    <font>
      <sz val="20"/>
      <color theme="8" tint="-0.4999699890613556"/>
      <name val="Arial"/>
      <family val="2"/>
    </font>
    <font>
      <b/>
      <sz val="16"/>
      <color theme="1"/>
      <name val="Arial"/>
      <family val="2"/>
    </font>
    <font>
      <sz val="16"/>
      <color theme="1"/>
      <name val="Arial"/>
      <family val="2"/>
    </font>
    <font>
      <sz val="13"/>
      <color theme="0"/>
      <name val="Calibri"/>
      <family val="2"/>
    </font>
    <font>
      <sz val="24"/>
      <color rgb="FF0070C0"/>
      <name val="Arial"/>
      <family val="2"/>
    </font>
    <font>
      <sz val="36"/>
      <color theme="8" tint="-0.4999699890613556"/>
      <name val="Calibri"/>
      <family val="2"/>
    </font>
    <font>
      <sz val="11"/>
      <color rgb="FF1F4E79"/>
      <name val="Arial"/>
      <family val="2"/>
    </font>
    <font>
      <b/>
      <sz val="14"/>
      <color theme="0"/>
      <name val="Arial"/>
      <family val="2"/>
    </font>
    <font>
      <b/>
      <sz val="15"/>
      <color theme="0"/>
      <name val="Calibri"/>
      <family val="2"/>
    </font>
    <font>
      <sz val="22"/>
      <color theme="8" tint="-0.4999699890613556"/>
      <name val="Calibri"/>
      <family val="2"/>
    </font>
    <font>
      <sz val="22"/>
      <color theme="1"/>
      <name val="Calibri"/>
      <family val="2"/>
    </font>
    <font>
      <sz val="12"/>
      <color theme="6" tint="-0.4999699890613556"/>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8" tint="-0.4999699890613556"/>
        <bgColor indexed="64"/>
      </patternFill>
    </fill>
    <fill>
      <patternFill patternType="solid">
        <fgColor theme="6" tint="-0.4999699890613556"/>
        <bgColor indexed="64"/>
      </patternFill>
    </fill>
    <fill>
      <patternFill patternType="solid">
        <fgColor theme="9" tint="-0.4999699890613556"/>
        <bgColor indexed="64"/>
      </patternFill>
    </fill>
    <fill>
      <patternFill patternType="solid">
        <fgColor rgb="FFEFF4FF"/>
        <bgColor indexed="64"/>
      </patternFill>
    </fill>
    <fill>
      <patternFill patternType="solid">
        <fgColor theme="0" tint="-0.4999699890613556"/>
        <bgColor indexed="64"/>
      </patternFill>
    </fill>
    <fill>
      <patternFill patternType="solid">
        <fgColor rgb="FFE3D6FE"/>
        <bgColor indexed="64"/>
      </patternFill>
    </fill>
    <fill>
      <patternFill patternType="solid">
        <fgColor theme="8" tint="-0.24997000396251678"/>
        <bgColor indexed="64"/>
      </patternFill>
    </fill>
    <fill>
      <patternFill patternType="solid">
        <fgColor theme="2"/>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6" tint="-0.24997000396251678"/>
      </left>
      <right style="thin">
        <color theme="6" tint="-0.24997000396251678"/>
      </right>
      <top style="thin">
        <color theme="6" tint="-0.24997000396251678"/>
      </top>
      <bottom style="thin">
        <color theme="6" tint="-0.24997000396251678"/>
      </bottom>
    </border>
    <border>
      <left style="thin">
        <color theme="6" tint="-0.24997000396251678"/>
      </left>
      <right style="thin">
        <color theme="6" tint="-0.24997000396251678"/>
      </right>
      <top/>
      <bottom style="thin">
        <color theme="6" tint="-0.24997000396251678"/>
      </bottom>
    </border>
    <border>
      <left style="thin">
        <color theme="6" tint="0.39998000860214233"/>
      </left>
      <right style="thin">
        <color theme="6" tint="0.39998000860214233"/>
      </right>
      <top style="thin">
        <color theme="6" tint="0.39998000860214233"/>
      </top>
      <bottom style="thin">
        <color theme="6" tint="0.39998000860214233"/>
      </bottom>
    </border>
    <border>
      <left style="thin">
        <color theme="6" tint="-0.24997000396251678"/>
      </left>
      <right/>
      <top/>
      <bottom/>
    </border>
    <border>
      <left style="thin">
        <color theme="6" tint="-0.24997000396251678"/>
      </left>
      <right/>
      <top style="thin">
        <color theme="6" tint="-0.24997000396251678"/>
      </top>
      <bottom style="thin">
        <color theme="6" tint="-0.24997000396251678"/>
      </bottom>
    </border>
    <border>
      <left style="thick">
        <color theme="0"/>
      </left>
      <right style="thin">
        <color theme="6" tint="0.39998000860214233"/>
      </right>
      <top style="thin">
        <color theme="6" tint="0.39998000860214233"/>
      </top>
      <bottom style="thick">
        <color theme="0"/>
      </bottom>
    </border>
    <border>
      <left style="thin">
        <color theme="6" tint="0.39998000860214233"/>
      </left>
      <right style="thin">
        <color theme="6" tint="0.39998000860214233"/>
      </right>
      <top style="thin">
        <color theme="6" tint="0.39998000860214233"/>
      </top>
      <bottom style="thick">
        <color theme="0"/>
      </bottom>
    </border>
    <border>
      <left style="thin">
        <color theme="6" tint="0.39998000860214233"/>
      </left>
      <right style="thick">
        <color theme="0"/>
      </right>
      <top style="thin">
        <color theme="6" tint="0.39998000860214233"/>
      </top>
      <bottom style="thick">
        <color theme="0"/>
      </bottom>
    </border>
    <border>
      <left/>
      <right style="thin">
        <color theme="6" tint="0.39998000860214233"/>
      </right>
      <top style="thin">
        <color theme="6" tint="0.39998000860214233"/>
      </top>
      <bottom style="thin">
        <color theme="6" tint="0.39998000860214233"/>
      </bottom>
    </border>
    <border>
      <left/>
      <right/>
      <top/>
      <bottom style="thick">
        <color theme="0"/>
      </bottom>
    </border>
    <border>
      <left style="thin">
        <color theme="8" tint="-0.24997000396251678"/>
      </left>
      <right/>
      <top style="thick">
        <color theme="0"/>
      </top>
      <bottom style="thin">
        <color theme="8" tint="-0.24997000396251678"/>
      </bottom>
    </border>
    <border>
      <left style="thin">
        <color theme="8" tint="-0.24997000396251678"/>
      </left>
      <right/>
      <top style="thin">
        <color theme="8" tint="-0.24997000396251678"/>
      </top>
      <bottom style="thick">
        <color theme="0"/>
      </bottom>
    </border>
    <border>
      <left/>
      <right/>
      <top style="thick">
        <color theme="0"/>
      </top>
      <bottom style="thin">
        <color theme="6" tint="-0.24997000396251678"/>
      </bottom>
    </border>
    <border>
      <left/>
      <right/>
      <top style="thin">
        <color theme="6" tint="-0.24997000396251678"/>
      </top>
      <bottom style="thick">
        <color theme="0"/>
      </bottom>
    </border>
    <border>
      <left/>
      <right style="thick">
        <color theme="0"/>
      </right>
      <top/>
      <bottom style="thick">
        <color theme="0"/>
      </bottom>
    </border>
    <border>
      <left style="thick">
        <color theme="0"/>
      </left>
      <right style="thick">
        <color theme="0"/>
      </right>
      <top style="thick">
        <color theme="0"/>
      </top>
      <bottom style="thin">
        <color theme="6" tint="0.39998000860214233"/>
      </bottom>
    </border>
    <border>
      <left style="thick">
        <color theme="0"/>
      </left>
      <right style="thick">
        <color theme="0"/>
      </right>
      <top style="thin">
        <color theme="6" tint="0.39998000860214233"/>
      </top>
      <bottom style="thick">
        <color theme="0"/>
      </bottom>
    </border>
    <border>
      <left/>
      <right style="thick">
        <color theme="0"/>
      </right>
      <top style="thick">
        <color theme="0"/>
      </top>
      <bottom style="thin">
        <color theme="0" tint="-0.4999699890613556"/>
      </bottom>
    </border>
    <border>
      <left style="thin">
        <color theme="0"/>
      </left>
      <right style="thin">
        <color theme="0"/>
      </right>
      <top style="thin">
        <color theme="0"/>
      </top>
      <bottom style="thin">
        <color theme="0"/>
      </bottom>
    </border>
    <border>
      <left/>
      <right/>
      <top style="thick">
        <color theme="0"/>
      </top>
      <bottom style="thin">
        <color theme="8" tint="-0.2499700039625167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theme="0" tint="-0.4999699890613556"/>
      </left>
      <right style="thick">
        <color theme="0"/>
      </right>
      <top style="thin">
        <color theme="0" tint="-0.4999699890613556"/>
      </top>
      <bottom style="thick">
        <color theme="0"/>
      </bottom>
    </border>
    <border>
      <left style="thin">
        <color theme="0" tint="-0.4999699890613556"/>
      </left>
      <right style="thick">
        <color theme="0"/>
      </right>
      <top style="thick">
        <color theme="0"/>
      </top>
      <bottom style="thin">
        <color theme="0" tint="-0.4999699890613556"/>
      </bottom>
    </border>
    <border>
      <left style="thin">
        <color theme="8" tint="-0.24997000396251678"/>
      </left>
      <right style="thin">
        <color theme="8" tint="-0.24997000396251678"/>
      </right>
      <top style="thin">
        <color theme="8" tint="-0.24997000396251678"/>
      </top>
      <bottom style="thick">
        <color theme="0"/>
      </bottom>
    </border>
    <border>
      <left style="thin">
        <color theme="8" tint="-0.24997000396251678"/>
      </left>
      <right style="thin">
        <color theme="8" tint="-0.24997000396251678"/>
      </right>
      <top style="thick">
        <color theme="0"/>
      </top>
      <bottom style="thin">
        <color theme="8" tint="-0.24997000396251678"/>
      </bottom>
    </border>
    <border>
      <left style="thin">
        <color theme="0" tint="-0.4999699890613556"/>
      </left>
      <right style="thin">
        <color theme="0" tint="-0.4999699890613556"/>
      </right>
      <top style="thin">
        <color theme="0" tint="-0.4999699890613556"/>
      </top>
      <bottom style="thin">
        <color theme="0" tint="-0.4999699890613556"/>
      </bottom>
    </border>
    <border>
      <left/>
      <right/>
      <top/>
      <bottom style="medium"/>
    </border>
    <border>
      <left style="thin">
        <color theme="9" tint="-0.24997000396251678"/>
      </left>
      <right/>
      <top style="thin">
        <color theme="9" tint="-0.24997000396251678"/>
      </top>
      <bottom style="thin">
        <color theme="9" tint="-0.24997000396251678"/>
      </bottom>
    </border>
    <border>
      <left/>
      <right/>
      <top style="thin">
        <color theme="9" tint="-0.24997000396251678"/>
      </top>
      <bottom style="thin">
        <color theme="9" tint="-0.24997000396251678"/>
      </bottom>
    </border>
    <border>
      <left/>
      <right style="thin">
        <color theme="9" tint="-0.24997000396251678"/>
      </right>
      <top style="thin">
        <color theme="9" tint="-0.24997000396251678"/>
      </top>
      <bottom style="thin">
        <color theme="9" tint="-0.24997000396251678"/>
      </bottom>
    </border>
    <border>
      <left style="thick">
        <color theme="0"/>
      </left>
      <right/>
      <top style="thick">
        <color theme="0"/>
      </top>
      <bottom style="thick">
        <color theme="0"/>
      </bottom>
    </border>
    <border>
      <left/>
      <right/>
      <top style="thick">
        <color theme="0"/>
      </top>
      <bottom style="thick">
        <color theme="0"/>
      </bottom>
    </border>
    <border>
      <left style="thick">
        <color theme="0"/>
      </left>
      <right style="thin">
        <color theme="9" tint="-0.24997000396251678"/>
      </right>
      <top style="thick">
        <color theme="0"/>
      </top>
      <bottom style="thick">
        <color theme="0"/>
      </bottom>
    </border>
    <border>
      <left style="thin">
        <color theme="9" tint="-0.24997000396251678"/>
      </left>
      <right style="thin">
        <color theme="9" tint="-0.24997000396251678"/>
      </right>
      <top style="thick">
        <color theme="0"/>
      </top>
      <bottom style="thick">
        <color theme="0"/>
      </bottom>
    </border>
    <border>
      <left style="thin">
        <color theme="9" tint="-0.24997000396251678"/>
      </left>
      <right style="thick">
        <color theme="0"/>
      </right>
      <top style="thick">
        <color theme="0"/>
      </top>
      <bottom style="thick">
        <color theme="0"/>
      </bottom>
    </border>
    <border>
      <left style="thick">
        <color theme="0"/>
      </left>
      <right style="thin">
        <color theme="6" tint="0.39998000860214233"/>
      </right>
      <top style="thick">
        <color theme="0"/>
      </top>
      <bottom style="thin">
        <color theme="6" tint="0.39998000860214233"/>
      </bottom>
    </border>
    <border>
      <left style="thin">
        <color theme="6" tint="0.39998000860214233"/>
      </left>
      <right style="thin">
        <color theme="6" tint="0.39998000860214233"/>
      </right>
      <top style="thick">
        <color theme="0"/>
      </top>
      <bottom style="thin">
        <color theme="6" tint="0.39998000860214233"/>
      </bottom>
    </border>
    <border>
      <left style="thin">
        <color theme="6" tint="0.39998000860214233"/>
      </left>
      <right style="thick">
        <color theme="0"/>
      </right>
      <top style="thick">
        <color theme="0"/>
      </top>
      <bottom style="thin">
        <color theme="6" tint="0.39998000860214233"/>
      </bottom>
    </border>
    <border>
      <left style="thin">
        <color theme="9" tint="-0.24997000396251678"/>
      </left>
      <right/>
      <top style="thick">
        <color theme="0"/>
      </top>
      <bottom style="thin">
        <color theme="9" tint="-0.24997000396251678"/>
      </bottom>
    </border>
    <border>
      <left/>
      <right/>
      <top style="thick">
        <color theme="0"/>
      </top>
      <bottom style="thin">
        <color theme="9" tint="-0.24997000396251678"/>
      </bottom>
    </border>
    <border>
      <left/>
      <right style="thin">
        <color theme="9" tint="-0.24997000396251678"/>
      </right>
      <top style="thick">
        <color theme="0"/>
      </top>
      <bottom style="thin">
        <color theme="9" tint="-0.24997000396251678"/>
      </bottom>
    </border>
    <border>
      <left style="thin">
        <color theme="9" tint="-0.24997000396251678"/>
      </left>
      <right style="thin">
        <color theme="9" tint="-0.24997000396251678"/>
      </right>
      <top/>
      <bottom style="thin">
        <color theme="9" tint="-0.24997000396251678"/>
      </bottom>
    </border>
    <border>
      <left style="thin">
        <color theme="9" tint="-0.24997000396251678"/>
      </left>
      <right style="thin">
        <color theme="9" tint="-0.24997000396251678"/>
      </right>
      <top style="thin">
        <color theme="9" tint="-0.24997000396251678"/>
      </top>
      <bottom style="thin">
        <color theme="9" tint="-0.24997000396251678"/>
      </bottom>
    </border>
    <border>
      <left/>
      <right style="thick">
        <color theme="0"/>
      </right>
      <top style="thick">
        <color theme="0"/>
      </top>
      <bottom style="thick">
        <color theme="0"/>
      </bottom>
    </border>
    <border>
      <left style="thin">
        <color theme="6" tint="-0.24997000396251678"/>
      </left>
      <right/>
      <top/>
      <bottom style="thin">
        <color theme="6" tint="-0.24997000396251678"/>
      </bottom>
    </border>
    <border>
      <left/>
      <right/>
      <top/>
      <bottom style="thin">
        <color theme="6" tint="-0.24997000396251678"/>
      </bottom>
    </border>
    <border>
      <left style="thick">
        <color theme="0"/>
      </left>
      <right style="thin">
        <color theme="6" tint="-0.24997000396251678"/>
      </right>
      <top style="thick">
        <color theme="0"/>
      </top>
      <bottom style="thick">
        <color theme="0"/>
      </bottom>
    </border>
    <border>
      <left style="thin">
        <color theme="6" tint="-0.24997000396251678"/>
      </left>
      <right style="thick">
        <color theme="0"/>
      </right>
      <top style="thick">
        <color theme="0"/>
      </top>
      <bottom style="thick">
        <color theme="0"/>
      </bottom>
    </border>
    <border>
      <left/>
      <right/>
      <top style="thin">
        <color theme="6" tint="0.39998000860214233"/>
      </top>
      <bottom style="thin">
        <color theme="6" tint="0.39998000860214233"/>
      </bottom>
    </border>
    <border>
      <left style="thin">
        <color theme="8" tint="-0.24997000396251678"/>
      </left>
      <right/>
      <top style="thin">
        <color theme="8" tint="-0.24997000396251678"/>
      </top>
      <bottom style="thin">
        <color theme="8" tint="-0.24997000396251678"/>
      </bottom>
    </border>
    <border>
      <left/>
      <right/>
      <top style="thin">
        <color theme="8" tint="-0.24997000396251678"/>
      </top>
      <bottom style="thin">
        <color theme="8" tint="-0.24997000396251678"/>
      </bottom>
    </border>
    <border>
      <left/>
      <right style="thin">
        <color theme="8" tint="-0.24997000396251678"/>
      </right>
      <top style="thin">
        <color theme="8" tint="-0.24997000396251678"/>
      </top>
      <bottom style="thin">
        <color theme="8" tint="-0.24997000396251678"/>
      </bottom>
    </border>
    <border>
      <left style="thick">
        <color theme="0"/>
      </left>
      <right/>
      <top style="thick">
        <color theme="0"/>
      </top>
      <bottom/>
    </border>
    <border>
      <left style="thick">
        <color theme="0"/>
      </left>
      <right/>
      <top/>
      <bottom style="thick">
        <color theme="0"/>
      </bottom>
    </border>
    <border>
      <left style="medium">
        <color theme="8" tint="-0.24997000396251678"/>
      </left>
      <right/>
      <top/>
      <bottom/>
    </border>
    <border>
      <left style="thin">
        <color theme="8" tint="-0.24997000396251678"/>
      </left>
      <right/>
      <top style="thick">
        <color theme="0"/>
      </top>
      <bottom/>
    </border>
    <border>
      <left/>
      <right/>
      <top style="thick">
        <color theme="0"/>
      </top>
      <bottom/>
    </border>
    <border>
      <left/>
      <right style="thin">
        <color theme="8" tint="-0.24997000396251678"/>
      </right>
      <top style="thick">
        <color theme="0"/>
      </top>
      <bottom/>
    </border>
    <border>
      <left style="thin">
        <color theme="8" tint="-0.24997000396251678"/>
      </left>
      <right/>
      <top/>
      <bottom style="thick">
        <color theme="0"/>
      </bottom>
    </border>
    <border>
      <left/>
      <right style="thin">
        <color theme="8" tint="-0.24997000396251678"/>
      </right>
      <top/>
      <bottom style="thick">
        <color theme="0"/>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29"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30" borderId="1" applyNumberFormat="0" applyAlignment="0" applyProtection="0"/>
    <xf numFmtId="0" fontId="101" fillId="0" borderId="6" applyNumberFormat="0" applyFill="0" applyAlignment="0" applyProtection="0"/>
    <xf numFmtId="0" fontId="102" fillId="31" borderId="0" applyNumberFormat="0" applyBorder="0" applyAlignment="0" applyProtection="0"/>
    <xf numFmtId="0" fontId="2" fillId="0" borderId="0">
      <alignment/>
      <protection/>
    </xf>
    <xf numFmtId="0" fontId="0" fillId="32" borderId="7" applyNumberFormat="0" applyFont="0" applyAlignment="0" applyProtection="0"/>
    <xf numFmtId="0" fontId="103" fillId="27"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338">
    <xf numFmtId="0" fontId="0" fillId="0" borderId="0" xfId="0" applyFont="1" applyAlignment="1">
      <alignment/>
    </xf>
    <xf numFmtId="0" fontId="0" fillId="0" borderId="0" xfId="0" applyAlignment="1" applyProtection="1">
      <alignment/>
      <protection locked="0"/>
    </xf>
    <xf numFmtId="0" fontId="107" fillId="0" borderId="0" xfId="0" applyFont="1" applyAlignment="1" applyProtection="1">
      <alignment/>
      <protection locked="0"/>
    </xf>
    <xf numFmtId="0" fontId="0" fillId="0" borderId="0" xfId="0" applyAlignment="1" applyProtection="1">
      <alignment/>
      <protection/>
    </xf>
    <xf numFmtId="0" fontId="0" fillId="0" borderId="0" xfId="0" applyFont="1" applyAlignment="1">
      <alignment wrapText="1"/>
    </xf>
    <xf numFmtId="0" fontId="108" fillId="0" borderId="0" xfId="0" applyFont="1" applyFill="1" applyBorder="1" applyAlignment="1" applyProtection="1">
      <alignment/>
      <protection/>
    </xf>
    <xf numFmtId="0" fontId="109" fillId="0" borderId="0" xfId="0" applyFont="1" applyAlignment="1">
      <alignment wrapText="1"/>
    </xf>
    <xf numFmtId="0" fontId="107" fillId="0" borderId="0" xfId="0" applyFont="1" applyAlignment="1">
      <alignment wrapText="1"/>
    </xf>
    <xf numFmtId="0" fontId="0" fillId="0" borderId="0" xfId="0" applyFont="1" applyBorder="1" applyAlignment="1">
      <alignment wrapText="1"/>
    </xf>
    <xf numFmtId="0" fontId="110" fillId="0" borderId="0" xfId="0" applyFont="1" applyBorder="1" applyAlignment="1" applyProtection="1">
      <alignment wrapText="1"/>
      <protection locked="0"/>
    </xf>
    <xf numFmtId="0" fontId="110" fillId="0" borderId="0" xfId="0" applyFont="1" applyBorder="1" applyAlignment="1" applyProtection="1">
      <alignment horizontal="center" wrapText="1"/>
      <protection locked="0"/>
    </xf>
    <xf numFmtId="0" fontId="110" fillId="0" borderId="0" xfId="0" applyFont="1" applyBorder="1" applyAlignment="1" applyProtection="1">
      <alignment horizontal="left" wrapText="1"/>
      <protection locked="0"/>
    </xf>
    <xf numFmtId="0" fontId="110" fillId="0" borderId="0" xfId="0" applyFont="1" applyAlignment="1">
      <alignment wrapText="1"/>
    </xf>
    <xf numFmtId="0" fontId="110" fillId="0" borderId="0" xfId="0" applyFont="1" applyBorder="1" applyAlignment="1" applyProtection="1">
      <alignment vertical="top" wrapText="1"/>
      <protection locked="0"/>
    </xf>
    <xf numFmtId="0" fontId="110" fillId="33" borderId="0" xfId="0" applyFont="1" applyFill="1" applyBorder="1" applyAlignment="1" applyProtection="1">
      <alignment wrapText="1"/>
      <protection locked="0"/>
    </xf>
    <xf numFmtId="0" fontId="110" fillId="33" borderId="0" xfId="0" applyFont="1" applyFill="1" applyBorder="1" applyAlignment="1" applyProtection="1">
      <alignment vertical="top" wrapText="1"/>
      <protection locked="0"/>
    </xf>
    <xf numFmtId="0" fontId="110" fillId="33" borderId="0" xfId="0" applyFont="1" applyFill="1" applyBorder="1" applyAlignment="1" applyProtection="1">
      <alignment horizontal="left" wrapText="1"/>
      <protection locked="0"/>
    </xf>
    <xf numFmtId="0" fontId="110" fillId="33" borderId="0" xfId="0" applyFont="1" applyFill="1" applyBorder="1" applyAlignment="1" applyProtection="1">
      <alignment horizontal="center" wrapText="1"/>
      <protection locked="0"/>
    </xf>
    <xf numFmtId="0" fontId="111" fillId="33" borderId="0" xfId="0" applyFont="1" applyFill="1" applyBorder="1" applyAlignment="1" applyProtection="1">
      <alignment horizontal="center" wrapText="1"/>
      <protection locked="0"/>
    </xf>
    <xf numFmtId="14" fontId="110" fillId="33" borderId="0" xfId="0" applyNumberFormat="1" applyFont="1" applyFill="1" applyBorder="1" applyAlignment="1" applyProtection="1">
      <alignment wrapText="1"/>
      <protection locked="0"/>
    </xf>
    <xf numFmtId="0" fontId="0" fillId="33" borderId="0" xfId="0" applyFill="1" applyAlignment="1" applyProtection="1">
      <alignment/>
      <protection/>
    </xf>
    <xf numFmtId="0" fontId="112" fillId="33" borderId="0" xfId="0" applyFont="1" applyFill="1" applyBorder="1" applyAlignment="1" applyProtection="1">
      <alignment vertical="center" wrapText="1"/>
      <protection locked="0"/>
    </xf>
    <xf numFmtId="0" fontId="9" fillId="5" borderId="10" xfId="0" applyFont="1" applyFill="1" applyBorder="1" applyAlignment="1" applyProtection="1">
      <alignment vertical="top" wrapText="1"/>
      <protection locked="0"/>
    </xf>
    <xf numFmtId="164" fontId="110" fillId="5" borderId="10" xfId="0" applyNumberFormat="1" applyFont="1" applyFill="1" applyBorder="1" applyAlignment="1" applyProtection="1">
      <alignment horizontal="center" vertical="top" wrapText="1"/>
      <protection locked="0"/>
    </xf>
    <xf numFmtId="0" fontId="110" fillId="5" borderId="10" xfId="0" applyFont="1" applyFill="1" applyBorder="1" applyAlignment="1" applyProtection="1">
      <alignment vertical="top" wrapText="1"/>
      <protection locked="0"/>
    </xf>
    <xf numFmtId="0" fontId="9" fillId="5" borderId="10" xfId="0" applyFont="1" applyFill="1" applyBorder="1" applyAlignment="1" applyProtection="1">
      <alignment horizontal="left" vertical="top" wrapText="1"/>
      <protection locked="0"/>
    </xf>
    <xf numFmtId="1" fontId="110" fillId="5" borderId="10" xfId="0" applyNumberFormat="1" applyFont="1" applyFill="1" applyBorder="1" applyAlignment="1" applyProtection="1">
      <alignment horizontal="center" vertical="top" wrapText="1"/>
      <protection locked="0"/>
    </xf>
    <xf numFmtId="0" fontId="0" fillId="34" borderId="0" xfId="0" applyFont="1" applyFill="1" applyAlignment="1">
      <alignment wrapText="1"/>
    </xf>
    <xf numFmtId="0" fontId="113" fillId="34" borderId="0" xfId="0" applyFont="1" applyFill="1" applyBorder="1" applyAlignment="1">
      <alignment wrapText="1"/>
    </xf>
    <xf numFmtId="0" fontId="110" fillId="34" borderId="0" xfId="0" applyFont="1" applyFill="1" applyAlignment="1">
      <alignment wrapText="1"/>
    </xf>
    <xf numFmtId="0" fontId="107" fillId="34" borderId="0" xfId="0" applyFont="1" applyFill="1" applyAlignment="1">
      <alignment wrapText="1"/>
    </xf>
    <xf numFmtId="0" fontId="0" fillId="34" borderId="0" xfId="0" applyFont="1" applyFill="1" applyBorder="1" applyAlignment="1">
      <alignment wrapText="1"/>
    </xf>
    <xf numFmtId="0" fontId="114" fillId="34" borderId="0" xfId="0" applyFont="1" applyFill="1" applyAlignment="1">
      <alignment wrapText="1"/>
    </xf>
    <xf numFmtId="0" fontId="12" fillId="5" borderId="10" xfId="0" applyFont="1" applyFill="1" applyBorder="1" applyAlignment="1" applyProtection="1">
      <alignment vertical="top" wrapText="1"/>
      <protection locked="0"/>
    </xf>
    <xf numFmtId="0" fontId="115" fillId="0" borderId="0" xfId="0" applyFont="1" applyFill="1" applyBorder="1" applyAlignment="1" applyProtection="1">
      <alignment wrapText="1"/>
      <protection locked="0"/>
    </xf>
    <xf numFmtId="0" fontId="9" fillId="5" borderId="11" xfId="0" applyFont="1" applyFill="1" applyBorder="1" applyAlignment="1" applyProtection="1">
      <alignment horizontal="left" vertical="top" wrapText="1"/>
      <protection locked="0"/>
    </xf>
    <xf numFmtId="0" fontId="12" fillId="5" borderId="11" xfId="0" applyFont="1" applyFill="1" applyBorder="1" applyAlignment="1" applyProtection="1">
      <alignment vertical="top" wrapText="1"/>
      <protection locked="0"/>
    </xf>
    <xf numFmtId="0" fontId="9" fillId="5" borderId="11" xfId="0" applyFont="1" applyFill="1" applyBorder="1" applyAlignment="1" applyProtection="1">
      <alignment vertical="top" wrapText="1"/>
      <protection locked="0"/>
    </xf>
    <xf numFmtId="164" fontId="110" fillId="5" borderId="11" xfId="0" applyNumberFormat="1" applyFont="1" applyFill="1" applyBorder="1" applyAlignment="1" applyProtection="1">
      <alignment horizontal="center" vertical="top" wrapText="1"/>
      <protection locked="0"/>
    </xf>
    <xf numFmtId="0" fontId="116" fillId="0" borderId="0" xfId="0" applyFont="1" applyFill="1" applyBorder="1" applyAlignment="1" applyProtection="1">
      <alignment/>
      <protection/>
    </xf>
    <xf numFmtId="0" fontId="117" fillId="0" borderId="0" xfId="0" applyFont="1" applyFill="1" applyAlignment="1">
      <alignment wrapText="1"/>
    </xf>
    <xf numFmtId="0" fontId="116" fillId="0" borderId="0" xfId="0" applyFont="1" applyFill="1" applyAlignment="1">
      <alignment/>
    </xf>
    <xf numFmtId="0" fontId="118" fillId="0" borderId="0" xfId="0" applyFont="1" applyFill="1" applyBorder="1" applyAlignment="1" applyProtection="1">
      <alignment horizontal="left"/>
      <protection/>
    </xf>
    <xf numFmtId="0" fontId="108" fillId="0" borderId="0" xfId="0" applyFont="1" applyFill="1" applyBorder="1" applyAlignment="1" applyProtection="1">
      <alignment/>
      <protection/>
    </xf>
    <xf numFmtId="0" fontId="108" fillId="0" borderId="0" xfId="0" applyFont="1" applyFill="1" applyBorder="1" applyAlignment="1" applyProtection="1">
      <alignment horizontal="center"/>
      <protection/>
    </xf>
    <xf numFmtId="0" fontId="119" fillId="0" borderId="0" xfId="0" applyFont="1" applyFill="1" applyAlignment="1">
      <alignment/>
    </xf>
    <xf numFmtId="0" fontId="120" fillId="0" borderId="0" xfId="0" applyFont="1" applyFill="1" applyAlignment="1">
      <alignment/>
    </xf>
    <xf numFmtId="0" fontId="121" fillId="0" borderId="0" xfId="0" applyFont="1" applyFill="1" applyBorder="1" applyAlignment="1" applyProtection="1">
      <alignment/>
      <protection/>
    </xf>
    <xf numFmtId="0" fontId="122" fillId="0" borderId="0" xfId="0" applyFont="1" applyFill="1" applyBorder="1" applyAlignment="1" applyProtection="1">
      <alignment/>
      <protection/>
    </xf>
    <xf numFmtId="0" fontId="122" fillId="0" borderId="0" xfId="0" applyFont="1" applyFill="1" applyBorder="1" applyAlignment="1" applyProtection="1">
      <alignment vertical="top"/>
      <protection/>
    </xf>
    <xf numFmtId="0" fontId="121" fillId="0" borderId="0" xfId="0" applyFont="1" applyFill="1" applyBorder="1" applyAlignment="1" applyProtection="1">
      <alignment vertical="top"/>
      <protection/>
    </xf>
    <xf numFmtId="0" fontId="121" fillId="0" borderId="0" xfId="0" applyFont="1" applyFill="1" applyBorder="1" applyAlignment="1" applyProtection="1">
      <alignment vertical="top" wrapText="1"/>
      <protection/>
    </xf>
    <xf numFmtId="164" fontId="121" fillId="0" borderId="0" xfId="0" applyNumberFormat="1" applyFont="1" applyFill="1" applyBorder="1" applyAlignment="1" applyProtection="1">
      <alignment horizontal="center" vertical="top" wrapText="1"/>
      <protection/>
    </xf>
    <xf numFmtId="0" fontId="121" fillId="0" borderId="0" xfId="0" applyFont="1" applyFill="1" applyBorder="1" applyAlignment="1" applyProtection="1">
      <alignment horizontal="center" vertical="top" wrapText="1"/>
      <protection/>
    </xf>
    <xf numFmtId="0" fontId="122" fillId="0" borderId="0" xfId="0" applyFont="1" applyFill="1" applyBorder="1" applyAlignment="1" applyProtection="1">
      <alignment horizontal="center"/>
      <protection/>
    </xf>
    <xf numFmtId="0" fontId="121" fillId="0" borderId="0" xfId="0" applyFont="1" applyFill="1" applyAlignment="1">
      <alignment/>
    </xf>
    <xf numFmtId="0" fontId="122" fillId="0" borderId="0" xfId="0" applyFont="1" applyFill="1" applyAlignment="1">
      <alignment/>
    </xf>
    <xf numFmtId="0" fontId="122" fillId="10" borderId="12" xfId="0" applyFont="1" applyFill="1" applyBorder="1" applyAlignment="1" applyProtection="1">
      <alignment wrapText="1"/>
      <protection/>
    </xf>
    <xf numFmtId="0" fontId="122" fillId="10" borderId="12" xfId="0" applyFont="1" applyFill="1" applyBorder="1" applyAlignment="1" applyProtection="1">
      <alignment vertical="top" wrapText="1"/>
      <protection/>
    </xf>
    <xf numFmtId="0" fontId="122" fillId="10" borderId="12" xfId="0" applyFont="1" applyFill="1" applyBorder="1" applyAlignment="1" applyProtection="1">
      <alignment horizontal="center" vertical="top" wrapText="1"/>
      <protection/>
    </xf>
    <xf numFmtId="0" fontId="121" fillId="10" borderId="12" xfId="0" applyFont="1" applyFill="1" applyBorder="1" applyAlignment="1" applyProtection="1">
      <alignment vertical="top" wrapText="1"/>
      <protection/>
    </xf>
    <xf numFmtId="164" fontId="121" fillId="10" borderId="12" xfId="0" applyNumberFormat="1" applyFont="1" applyFill="1" applyBorder="1" applyAlignment="1" applyProtection="1">
      <alignment horizontal="center" vertical="top" wrapText="1"/>
      <protection/>
    </xf>
    <xf numFmtId="0" fontId="121" fillId="10" borderId="12" xfId="0" applyFont="1" applyFill="1" applyBorder="1" applyAlignment="1" applyProtection="1">
      <alignment horizontal="center" vertical="top" wrapText="1"/>
      <protection/>
    </xf>
    <xf numFmtId="0" fontId="122" fillId="10" borderId="0" xfId="0" applyFont="1" applyFill="1" applyBorder="1" applyAlignment="1" applyProtection="1">
      <alignment horizontal="left"/>
      <protection/>
    </xf>
    <xf numFmtId="0" fontId="122" fillId="10" borderId="0" xfId="0" applyFont="1" applyFill="1" applyBorder="1" applyAlignment="1" applyProtection="1">
      <alignment horizontal="center"/>
      <protection/>
    </xf>
    <xf numFmtId="0" fontId="122" fillId="10" borderId="0" xfId="0" applyFont="1" applyFill="1" applyBorder="1" applyAlignment="1" applyProtection="1">
      <alignment/>
      <protection/>
    </xf>
    <xf numFmtId="3" fontId="121" fillId="10" borderId="12" xfId="0" applyNumberFormat="1" applyFont="1" applyFill="1" applyBorder="1" applyAlignment="1" applyProtection="1">
      <alignment horizontal="center" vertical="top" wrapText="1"/>
      <protection/>
    </xf>
    <xf numFmtId="0" fontId="123" fillId="0" borderId="0" xfId="0" applyFont="1" applyFill="1" applyAlignment="1">
      <alignment wrapText="1"/>
    </xf>
    <xf numFmtId="0" fontId="124" fillId="0" borderId="0" xfId="0" applyFont="1" applyFill="1" applyAlignment="1">
      <alignment wrapText="1"/>
    </xf>
    <xf numFmtId="0" fontId="121" fillId="10" borderId="12" xfId="0" applyFont="1" applyFill="1" applyBorder="1" applyAlignment="1">
      <alignment wrapText="1"/>
    </xf>
    <xf numFmtId="0" fontId="122" fillId="10" borderId="12" xfId="0" applyFont="1" applyFill="1" applyBorder="1" applyAlignment="1">
      <alignment wrapText="1"/>
    </xf>
    <xf numFmtId="0" fontId="121" fillId="10" borderId="12" xfId="0" applyFont="1" applyFill="1" applyBorder="1" applyAlignment="1" applyProtection="1">
      <alignment wrapText="1"/>
      <protection/>
    </xf>
    <xf numFmtId="0" fontId="121" fillId="10" borderId="12" xfId="0" applyFont="1" applyFill="1" applyBorder="1" applyAlignment="1">
      <alignment horizontal="center" vertical="center" wrapText="1"/>
    </xf>
    <xf numFmtId="0" fontId="122" fillId="10" borderId="12" xfId="0" applyFont="1" applyFill="1" applyBorder="1" applyAlignment="1">
      <alignment/>
    </xf>
    <xf numFmtId="165" fontId="121" fillId="10" borderId="12" xfId="0" applyNumberFormat="1" applyFont="1" applyFill="1" applyBorder="1" applyAlignment="1">
      <alignment horizontal="center" vertical="center" wrapText="1"/>
    </xf>
    <xf numFmtId="165" fontId="122" fillId="10" borderId="12" xfId="45" applyNumberFormat="1" applyFont="1" applyFill="1" applyBorder="1" applyAlignment="1">
      <alignment wrapText="1"/>
    </xf>
    <xf numFmtId="0" fontId="122" fillId="10" borderId="12" xfId="0" applyFont="1" applyFill="1" applyBorder="1" applyAlignment="1">
      <alignment vertical="center" wrapText="1"/>
    </xf>
    <xf numFmtId="0" fontId="122" fillId="0" borderId="0" xfId="0" applyFont="1" applyFill="1" applyAlignment="1">
      <alignment vertical="center" wrapText="1"/>
    </xf>
    <xf numFmtId="0" fontId="125" fillId="0" borderId="0" xfId="0" applyFont="1" applyFill="1" applyAlignment="1">
      <alignment wrapText="1"/>
    </xf>
    <xf numFmtId="42" fontId="122" fillId="10" borderId="12" xfId="45" applyNumberFormat="1" applyFont="1" applyFill="1" applyBorder="1" applyAlignment="1">
      <alignment wrapText="1"/>
    </xf>
    <xf numFmtId="0" fontId="110" fillId="5" borderId="11" xfId="0" applyFont="1" applyFill="1" applyBorder="1" applyAlignment="1" applyProtection="1">
      <alignment vertical="top" wrapText="1"/>
      <protection locked="0"/>
    </xf>
    <xf numFmtId="0" fontId="0" fillId="0" borderId="0" xfId="0" applyFont="1" applyAlignment="1">
      <alignment wrapText="1"/>
    </xf>
    <xf numFmtId="0" fontId="111" fillId="33" borderId="0" xfId="0" applyFont="1" applyFill="1" applyBorder="1" applyAlignment="1" applyProtection="1">
      <alignment vertical="top" wrapText="1"/>
      <protection locked="0"/>
    </xf>
    <xf numFmtId="0" fontId="126" fillId="33" borderId="0" xfId="0" applyFont="1" applyFill="1" applyBorder="1" applyAlignment="1" applyProtection="1">
      <alignment vertical="top" wrapText="1"/>
      <protection locked="0"/>
    </xf>
    <xf numFmtId="0" fontId="111" fillId="0" borderId="0" xfId="0" applyFont="1" applyBorder="1" applyAlignment="1" applyProtection="1">
      <alignment vertical="top" wrapText="1"/>
      <protection locked="0"/>
    </xf>
    <xf numFmtId="0" fontId="127" fillId="33" borderId="0" xfId="0" applyFont="1" applyFill="1" applyBorder="1" applyAlignment="1">
      <alignment wrapText="1"/>
    </xf>
    <xf numFmtId="0" fontId="110" fillId="33" borderId="0" xfId="0" applyFont="1" applyFill="1" applyBorder="1" applyAlignment="1">
      <alignment wrapText="1"/>
    </xf>
    <xf numFmtId="0" fontId="111" fillId="33" borderId="0" xfId="0" applyFont="1" applyFill="1" applyAlignment="1">
      <alignment wrapText="1"/>
    </xf>
    <xf numFmtId="0" fontId="110" fillId="33" borderId="0" xfId="0" applyFont="1" applyFill="1" applyAlignment="1">
      <alignment wrapText="1"/>
    </xf>
    <xf numFmtId="0" fontId="127" fillId="34" borderId="0" xfId="0" applyFont="1" applyFill="1" applyBorder="1" applyAlignment="1">
      <alignment wrapText="1"/>
    </xf>
    <xf numFmtId="0" fontId="110" fillId="34" borderId="0" xfId="0" applyFont="1" applyFill="1" applyBorder="1" applyAlignment="1">
      <alignment wrapText="1"/>
    </xf>
    <xf numFmtId="0" fontId="0" fillId="0" borderId="0" xfId="0" applyFont="1" applyAlignment="1">
      <alignment wrapText="1"/>
    </xf>
    <xf numFmtId="0" fontId="128" fillId="0" borderId="0" xfId="0" applyFont="1" applyFill="1" applyBorder="1" applyAlignment="1" applyProtection="1">
      <alignment horizontal="center"/>
      <protection/>
    </xf>
    <xf numFmtId="0" fontId="122" fillId="0" borderId="0" xfId="0" applyFont="1" applyFill="1" applyAlignment="1">
      <alignment wrapText="1"/>
    </xf>
    <xf numFmtId="0" fontId="121" fillId="10" borderId="12" xfId="0" applyFont="1" applyFill="1" applyBorder="1" applyAlignment="1" applyProtection="1">
      <alignment horizontal="center" wrapText="1"/>
      <protection/>
    </xf>
    <xf numFmtId="0" fontId="122" fillId="10" borderId="12" xfId="0" applyFont="1" applyFill="1" applyBorder="1" applyAlignment="1" applyProtection="1">
      <alignment horizontal="center" wrapText="1"/>
      <protection/>
    </xf>
    <xf numFmtId="0" fontId="122" fillId="10" borderId="12" xfId="0" applyFont="1" applyFill="1" applyBorder="1" applyAlignment="1" applyProtection="1">
      <alignment horizontal="center"/>
      <protection/>
    </xf>
    <xf numFmtId="164" fontId="122" fillId="10" borderId="12" xfId="0" applyNumberFormat="1" applyFont="1" applyFill="1" applyBorder="1" applyAlignment="1" applyProtection="1">
      <alignment horizontal="center" vertical="top" wrapText="1"/>
      <protection/>
    </xf>
    <xf numFmtId="0" fontId="110" fillId="33" borderId="0" xfId="0" applyFont="1" applyFill="1" applyBorder="1" applyAlignment="1">
      <alignment vertical="top" wrapText="1"/>
    </xf>
    <xf numFmtId="0" fontId="110" fillId="0" borderId="0" xfId="0" applyFont="1" applyAlignment="1">
      <alignment vertical="top" wrapText="1"/>
    </xf>
    <xf numFmtId="0" fontId="127" fillId="33" borderId="0" xfId="0" applyFont="1" applyFill="1" applyBorder="1" applyAlignment="1">
      <alignment vertical="top" wrapText="1"/>
    </xf>
    <xf numFmtId="0" fontId="129" fillId="33" borderId="0" xfId="0" applyFont="1" applyFill="1" applyBorder="1" applyAlignment="1" applyProtection="1">
      <alignment wrapText="1"/>
      <protection locked="0"/>
    </xf>
    <xf numFmtId="0" fontId="110" fillId="33" borderId="0" xfId="0" applyFont="1" applyFill="1" applyAlignment="1">
      <alignment vertical="top" wrapText="1"/>
    </xf>
    <xf numFmtId="49" fontId="110" fillId="8" borderId="12" xfId="0" applyNumberFormat="1" applyFont="1" applyFill="1" applyBorder="1" applyAlignment="1" applyProtection="1">
      <alignment horizontal="left" vertical="top" wrapText="1"/>
      <protection/>
    </xf>
    <xf numFmtId="0" fontId="0" fillId="10" borderId="12" xfId="0" applyFont="1" applyFill="1" applyBorder="1" applyAlignment="1" applyProtection="1">
      <alignment horizontal="center" vertical="top" wrapText="1"/>
      <protection/>
    </xf>
    <xf numFmtId="164" fontId="0" fillId="10" borderId="12" xfId="0" applyNumberFormat="1" applyFont="1" applyFill="1" applyBorder="1" applyAlignment="1" applyProtection="1">
      <alignment horizontal="center" vertical="top" wrapText="1"/>
      <protection/>
    </xf>
    <xf numFmtId="3" fontId="0" fillId="10" borderId="12" xfId="0" applyNumberFormat="1" applyFont="1" applyFill="1" applyBorder="1" applyAlignment="1" applyProtection="1">
      <alignment horizontal="center" vertical="top" wrapText="1"/>
      <protection/>
    </xf>
    <xf numFmtId="164" fontId="0" fillId="10" borderId="12" xfId="0" applyNumberFormat="1" applyFont="1" applyFill="1" applyBorder="1" applyAlignment="1" applyProtection="1">
      <alignment horizontal="center" vertical="top" wrapText="1"/>
      <protection/>
    </xf>
    <xf numFmtId="0" fontId="0" fillId="0" borderId="0" xfId="0" applyFont="1" applyAlignment="1">
      <alignment wrapText="1"/>
    </xf>
    <xf numFmtId="0" fontId="130" fillId="33" borderId="13" xfId="0" applyFont="1" applyFill="1" applyBorder="1" applyAlignment="1" applyProtection="1">
      <alignment wrapText="1"/>
      <protection locked="0"/>
    </xf>
    <xf numFmtId="164" fontId="110" fillId="5" borderId="14" xfId="0" applyNumberFormat="1" applyFont="1" applyFill="1" applyBorder="1" applyAlignment="1" applyProtection="1">
      <alignment horizontal="center" vertical="top" wrapText="1"/>
      <protection locked="0"/>
    </xf>
    <xf numFmtId="0" fontId="130" fillId="33" borderId="0" xfId="0" applyFont="1" applyFill="1" applyBorder="1" applyAlignment="1" applyProtection="1">
      <alignment wrapText="1"/>
      <protection locked="0"/>
    </xf>
    <xf numFmtId="0" fontId="129" fillId="8" borderId="0" xfId="0" applyFont="1" applyFill="1" applyBorder="1" applyAlignment="1" applyProtection="1">
      <alignment horizontal="left" wrapText="1"/>
      <protection/>
    </xf>
    <xf numFmtId="0" fontId="131" fillId="8" borderId="0" xfId="0" applyFont="1" applyFill="1" applyBorder="1" applyAlignment="1" applyProtection="1">
      <alignment wrapText="1"/>
      <protection/>
    </xf>
    <xf numFmtId="0" fontId="111" fillId="8" borderId="15" xfId="0" applyFont="1" applyFill="1" applyBorder="1" applyAlignment="1" applyProtection="1">
      <alignment horizontal="left" vertical="top" wrapText="1"/>
      <protection/>
    </xf>
    <xf numFmtId="0" fontId="111" fillId="8" borderId="16" xfId="0" applyFont="1" applyFill="1" applyBorder="1" applyAlignment="1" applyProtection="1">
      <alignment horizontal="left" vertical="top" wrapText="1"/>
      <protection/>
    </xf>
    <xf numFmtId="0" fontId="110" fillId="8" borderId="16" xfId="0" applyFont="1" applyFill="1" applyBorder="1" applyAlignment="1" applyProtection="1">
      <alignment horizontal="left" vertical="top" wrapText="1"/>
      <protection/>
    </xf>
    <xf numFmtId="0" fontId="110" fillId="8" borderId="17" xfId="0" applyFont="1" applyFill="1" applyBorder="1" applyAlignment="1" applyProtection="1">
      <alignment horizontal="left" vertical="top" wrapText="1"/>
      <protection/>
    </xf>
    <xf numFmtId="0" fontId="112" fillId="35" borderId="15" xfId="0" applyFont="1" applyFill="1" applyBorder="1" applyAlignment="1" applyProtection="1">
      <alignment horizontal="left" vertical="top" wrapText="1"/>
      <protection/>
    </xf>
    <xf numFmtId="0" fontId="112" fillId="35" borderId="16" xfId="0" applyFont="1" applyFill="1" applyBorder="1" applyAlignment="1" applyProtection="1">
      <alignment horizontal="left" vertical="top" wrapText="1"/>
      <protection/>
    </xf>
    <xf numFmtId="0" fontId="112" fillId="35" borderId="17" xfId="0" applyFont="1" applyFill="1" applyBorder="1" applyAlignment="1" applyProtection="1">
      <alignment horizontal="left" vertical="top" wrapText="1"/>
      <protection/>
    </xf>
    <xf numFmtId="0" fontId="112" fillId="36" borderId="15" xfId="0" applyFont="1" applyFill="1" applyBorder="1" applyAlignment="1" applyProtection="1">
      <alignment horizontal="left" vertical="top" wrapText="1"/>
      <protection/>
    </xf>
    <xf numFmtId="0" fontId="112" fillId="36" borderId="17" xfId="0" applyFont="1" applyFill="1" applyBorder="1" applyAlignment="1" applyProtection="1">
      <alignment horizontal="left" vertical="top" wrapText="1"/>
      <protection/>
    </xf>
    <xf numFmtId="0" fontId="110" fillId="8" borderId="18" xfId="0" applyFont="1" applyFill="1" applyBorder="1" applyAlignment="1" applyProtection="1">
      <alignment horizontal="left" vertical="top" wrapText="1"/>
      <protection/>
    </xf>
    <xf numFmtId="0" fontId="132" fillId="37" borderId="19" xfId="0" applyFont="1" applyFill="1" applyBorder="1" applyAlignment="1" applyProtection="1">
      <alignment wrapText="1"/>
      <protection/>
    </xf>
    <xf numFmtId="0" fontId="110" fillId="33" borderId="19" xfId="0" applyFont="1" applyFill="1" applyBorder="1" applyAlignment="1" applyProtection="1">
      <alignment wrapText="1"/>
      <protection locked="0"/>
    </xf>
    <xf numFmtId="0" fontId="110" fillId="0" borderId="19" xfId="0" applyFont="1" applyBorder="1" applyAlignment="1" applyProtection="1">
      <alignment wrapText="1"/>
      <protection locked="0"/>
    </xf>
    <xf numFmtId="0" fontId="0" fillId="33" borderId="0" xfId="0" applyFill="1" applyAlignment="1" applyProtection="1">
      <alignment/>
      <protection locked="0"/>
    </xf>
    <xf numFmtId="0" fontId="0" fillId="6" borderId="0" xfId="0" applyFill="1" applyBorder="1" applyAlignment="1" applyProtection="1">
      <alignment/>
      <protection/>
    </xf>
    <xf numFmtId="0" fontId="107" fillId="6" borderId="0" xfId="0" applyFont="1" applyFill="1" applyAlignment="1" applyProtection="1">
      <alignment/>
      <protection/>
    </xf>
    <xf numFmtId="0" fontId="110" fillId="6" borderId="0" xfId="0" applyFont="1" applyFill="1" applyAlignment="1" applyProtection="1">
      <alignment/>
      <protection/>
    </xf>
    <xf numFmtId="0" fontId="0" fillId="6" borderId="0" xfId="0" applyFill="1" applyAlignment="1" applyProtection="1">
      <alignment/>
      <protection/>
    </xf>
    <xf numFmtId="0" fontId="133" fillId="7" borderId="0" xfId="0" applyFont="1" applyFill="1" applyBorder="1" applyAlignment="1" applyProtection="1">
      <alignment/>
      <protection/>
    </xf>
    <xf numFmtId="0" fontId="0" fillId="7" borderId="0" xfId="0" applyFill="1" applyBorder="1" applyAlignment="1" applyProtection="1">
      <alignment/>
      <protection/>
    </xf>
    <xf numFmtId="0" fontId="107" fillId="7" borderId="0" xfId="0" applyFont="1" applyFill="1" applyAlignment="1" applyProtection="1">
      <alignment/>
      <protection/>
    </xf>
    <xf numFmtId="0" fontId="110" fillId="7" borderId="0" xfId="0" applyFont="1" applyFill="1" applyAlignment="1" applyProtection="1">
      <alignment/>
      <protection/>
    </xf>
    <xf numFmtId="0" fontId="0" fillId="7" borderId="0" xfId="0" applyFill="1" applyAlignment="1" applyProtection="1">
      <alignment/>
      <protection/>
    </xf>
    <xf numFmtId="0" fontId="110" fillId="38" borderId="20" xfId="0" applyFont="1" applyFill="1" applyBorder="1" applyAlignment="1" applyProtection="1">
      <alignment horizontal="center" vertical="center"/>
      <protection/>
    </xf>
    <xf numFmtId="0" fontId="110" fillId="38" borderId="21" xfId="0" applyFont="1" applyFill="1" applyBorder="1" applyAlignment="1" applyProtection="1">
      <alignment horizontal="center" vertical="center"/>
      <protection/>
    </xf>
    <xf numFmtId="0" fontId="110" fillId="4" borderId="22" xfId="0" applyFont="1" applyFill="1" applyBorder="1" applyAlignment="1" applyProtection="1">
      <alignment horizontal="center"/>
      <protection/>
    </xf>
    <xf numFmtId="0" fontId="110" fillId="4" borderId="23" xfId="0" applyFont="1" applyFill="1" applyBorder="1" applyAlignment="1" applyProtection="1">
      <alignment horizontal="center"/>
      <protection/>
    </xf>
    <xf numFmtId="0" fontId="110" fillId="2" borderId="20" xfId="0" applyFont="1" applyFill="1" applyBorder="1" applyAlignment="1" applyProtection="1">
      <alignment horizontal="center" vertical="center"/>
      <protection/>
    </xf>
    <xf numFmtId="0" fontId="110" fillId="2" borderId="21" xfId="0" applyFont="1" applyFill="1" applyBorder="1" applyAlignment="1" applyProtection="1">
      <alignment horizontal="center" vertical="center"/>
      <protection/>
    </xf>
    <xf numFmtId="0" fontId="110" fillId="34" borderId="0" xfId="0" applyFont="1" applyFill="1" applyAlignment="1" applyProtection="1">
      <alignment/>
      <protection/>
    </xf>
    <xf numFmtId="164" fontId="107" fillId="34" borderId="0" xfId="0" applyNumberFormat="1" applyFont="1" applyFill="1" applyAlignment="1" applyProtection="1">
      <alignment horizontal="right"/>
      <protection/>
    </xf>
    <xf numFmtId="0" fontId="126" fillId="39" borderId="19" xfId="0" applyFont="1" applyFill="1" applyBorder="1" applyAlignment="1" applyProtection="1">
      <alignment horizontal="center" vertical="center" wrapText="1"/>
      <protection/>
    </xf>
    <xf numFmtId="38" fontId="134" fillId="0" borderId="19" xfId="0" applyNumberFormat="1" applyFont="1" applyBorder="1" applyAlignment="1" applyProtection="1">
      <alignment/>
      <protection/>
    </xf>
    <xf numFmtId="3" fontId="135" fillId="0" borderId="24" xfId="0" applyNumberFormat="1" applyFont="1" applyBorder="1" applyAlignment="1" applyProtection="1">
      <alignment horizontal="right" wrapText="1"/>
      <protection/>
    </xf>
    <xf numFmtId="0" fontId="0" fillId="34" borderId="0" xfId="0" applyFill="1" applyBorder="1" applyAlignment="1" applyProtection="1">
      <alignment/>
      <protection/>
    </xf>
    <xf numFmtId="0" fontId="0" fillId="34" borderId="0" xfId="0" applyFill="1" applyAlignment="1" applyProtection="1">
      <alignment/>
      <protection locked="0"/>
    </xf>
    <xf numFmtId="0" fontId="0" fillId="40" borderId="0" xfId="0" applyFill="1" applyAlignment="1" applyProtection="1">
      <alignment/>
      <protection/>
    </xf>
    <xf numFmtId="0" fontId="130" fillId="7" borderId="0" xfId="0" applyFont="1" applyFill="1" applyAlignment="1" applyProtection="1">
      <alignment/>
      <protection/>
    </xf>
    <xf numFmtId="0" fontId="126" fillId="37" borderId="25" xfId="0" applyFont="1" applyFill="1" applyBorder="1" applyAlignment="1" applyProtection="1">
      <alignment horizontal="center" vertical="center" wrapText="1"/>
      <protection/>
    </xf>
    <xf numFmtId="0" fontId="126" fillId="37" borderId="26" xfId="0" applyFont="1" applyFill="1" applyBorder="1" applyAlignment="1" applyProtection="1">
      <alignment horizontal="center" vertical="top" wrapText="1"/>
      <protection/>
    </xf>
    <xf numFmtId="0" fontId="0" fillId="41" borderId="0" xfId="0" applyFill="1" applyAlignment="1" applyProtection="1">
      <alignment/>
      <protection locked="0"/>
    </xf>
    <xf numFmtId="164" fontId="135" fillId="0" borderId="27" xfId="0" applyNumberFormat="1" applyFont="1" applyBorder="1" applyAlignment="1" applyProtection="1">
      <alignment horizontal="right" wrapText="1"/>
      <protection/>
    </xf>
    <xf numFmtId="0" fontId="126" fillId="39" borderId="28" xfId="0" applyFont="1" applyFill="1" applyBorder="1" applyAlignment="1" applyProtection="1">
      <alignment horizontal="center" vertical="center" wrapText="1"/>
      <protection/>
    </xf>
    <xf numFmtId="6" fontId="134" fillId="0" borderId="29" xfId="0" applyNumberFormat="1" applyFont="1" applyBorder="1" applyAlignment="1" applyProtection="1">
      <alignment/>
      <protection/>
    </xf>
    <xf numFmtId="0" fontId="126" fillId="41" borderId="28" xfId="0" applyFont="1" applyFill="1" applyBorder="1" applyAlignment="1" applyProtection="1">
      <alignment horizontal="center" vertical="center" wrapText="1"/>
      <protection/>
    </xf>
    <xf numFmtId="0" fontId="115" fillId="33" borderId="0" xfId="0" applyFont="1" applyFill="1" applyBorder="1" applyAlignment="1" applyProtection="1">
      <alignment wrapText="1"/>
      <protection locked="0"/>
    </xf>
    <xf numFmtId="0" fontId="9" fillId="33" borderId="0" xfId="0" applyFont="1" applyFill="1" applyBorder="1" applyAlignment="1" applyProtection="1">
      <alignment horizontal="center" wrapText="1"/>
      <protection locked="0"/>
    </xf>
    <xf numFmtId="0" fontId="0" fillId="7" borderId="0" xfId="0" applyFill="1" applyAlignment="1" applyProtection="1">
      <alignment/>
      <protection locked="0"/>
    </xf>
    <xf numFmtId="0" fontId="107" fillId="7" borderId="0" xfId="0" applyFont="1" applyFill="1" applyAlignment="1" applyProtection="1">
      <alignment/>
      <protection locked="0"/>
    </xf>
    <xf numFmtId="0" fontId="0" fillId="0" borderId="0" xfId="0" applyFont="1" applyBorder="1" applyAlignment="1" applyProtection="1">
      <alignment wrapText="1"/>
      <protection locked="0"/>
    </xf>
    <xf numFmtId="0" fontId="0" fillId="33" borderId="0" xfId="0" applyFill="1" applyBorder="1" applyAlignment="1" applyProtection="1">
      <alignment wrapText="1"/>
      <protection locked="0"/>
    </xf>
    <xf numFmtId="0" fontId="136" fillId="33" borderId="0" xfId="0" applyFont="1" applyFill="1" applyAlignment="1">
      <alignment wrapText="1"/>
    </xf>
    <xf numFmtId="0" fontId="0" fillId="33" borderId="0" xfId="0" applyFill="1" applyAlignment="1">
      <alignment wrapText="1"/>
    </xf>
    <xf numFmtId="0" fontId="121" fillId="10" borderId="30" xfId="0" applyFont="1" applyFill="1" applyBorder="1" applyAlignment="1">
      <alignment wrapText="1"/>
    </xf>
    <xf numFmtId="0" fontId="122" fillId="10" borderId="30" xfId="0" applyFont="1" applyFill="1" applyBorder="1" applyAlignment="1">
      <alignment wrapText="1"/>
    </xf>
    <xf numFmtId="0" fontId="122" fillId="10" borderId="31" xfId="0" applyFont="1" applyFill="1" applyBorder="1" applyAlignment="1">
      <alignment wrapText="1"/>
    </xf>
    <xf numFmtId="0" fontId="121" fillId="10" borderId="30" xfId="0" applyFont="1" applyFill="1" applyBorder="1" applyAlignment="1" applyProtection="1">
      <alignment wrapText="1"/>
      <protection/>
    </xf>
    <xf numFmtId="0" fontId="122" fillId="10" borderId="30" xfId="0" applyFont="1" applyFill="1" applyBorder="1" applyAlignment="1">
      <alignment vertical="center" wrapText="1"/>
    </xf>
    <xf numFmtId="0" fontId="108" fillId="0" borderId="0" xfId="0" applyFont="1" applyFill="1" applyBorder="1" applyAlignment="1" applyProtection="1">
      <alignment wrapText="1"/>
      <protection/>
    </xf>
    <xf numFmtId="0" fontId="122" fillId="10" borderId="0" xfId="0" applyFont="1" applyFill="1" applyBorder="1" applyAlignment="1" applyProtection="1">
      <alignment wrapText="1"/>
      <protection/>
    </xf>
    <xf numFmtId="0" fontId="122" fillId="0" borderId="0" xfId="0" applyFont="1" applyFill="1" applyBorder="1" applyAlignment="1" applyProtection="1">
      <alignment wrapText="1"/>
      <protection/>
    </xf>
    <xf numFmtId="0" fontId="122" fillId="0" borderId="0" xfId="0" applyFont="1" applyFill="1" applyBorder="1" applyAlignment="1" applyProtection="1">
      <alignment vertical="top" wrapText="1"/>
      <protection/>
    </xf>
    <xf numFmtId="0" fontId="121" fillId="0" borderId="32" xfId="0" applyFont="1" applyFill="1" applyBorder="1" applyAlignment="1" applyProtection="1">
      <alignment/>
      <protection/>
    </xf>
    <xf numFmtId="1" fontId="110" fillId="4" borderId="11" xfId="0" applyNumberFormat="1" applyFont="1" applyFill="1" applyBorder="1" applyAlignment="1" applyProtection="1">
      <alignment horizontal="center" vertical="top" wrapText="1"/>
      <protection/>
    </xf>
    <xf numFmtId="1" fontId="110" fillId="4" borderId="10" xfId="0" applyNumberFormat="1" applyFont="1" applyFill="1" applyBorder="1" applyAlignment="1" applyProtection="1">
      <alignment horizontal="center" vertical="top" wrapText="1"/>
      <protection/>
    </xf>
    <xf numFmtId="164" fontId="110" fillId="4" borderId="11" xfId="0" applyNumberFormat="1" applyFont="1" applyFill="1" applyBorder="1" applyAlignment="1" applyProtection="1">
      <alignment horizontal="center" vertical="top" wrapText="1"/>
      <protection/>
    </xf>
    <xf numFmtId="164" fontId="110" fillId="4" borderId="10" xfId="0" applyNumberFormat="1" applyFont="1" applyFill="1" applyBorder="1" applyAlignment="1" applyProtection="1">
      <alignment horizontal="center" vertical="top" wrapText="1"/>
      <protection/>
    </xf>
    <xf numFmtId="0" fontId="122" fillId="42" borderId="0" xfId="0" applyFont="1" applyFill="1" applyBorder="1" applyAlignment="1" applyProtection="1">
      <alignment wrapText="1"/>
      <protection/>
    </xf>
    <xf numFmtId="0" fontId="121" fillId="42" borderId="30" xfId="0" applyFont="1" applyFill="1" applyBorder="1" applyAlignment="1" applyProtection="1">
      <alignment wrapText="1"/>
      <protection/>
    </xf>
    <xf numFmtId="0" fontId="120" fillId="0" borderId="0" xfId="0" applyFont="1" applyFill="1" applyAlignment="1">
      <alignment wrapText="1"/>
    </xf>
    <xf numFmtId="0" fontId="122" fillId="0" borderId="0" xfId="0" applyFont="1" applyFill="1" applyAlignment="1">
      <alignment wrapText="1"/>
    </xf>
    <xf numFmtId="165" fontId="122" fillId="10" borderId="0" xfId="45" applyNumberFormat="1" applyFont="1" applyFill="1" applyBorder="1" applyAlignment="1">
      <alignment wrapText="1"/>
    </xf>
    <xf numFmtId="0" fontId="9" fillId="5" borderId="10" xfId="0" applyFont="1" applyFill="1" applyBorder="1" applyAlignment="1" applyProtection="1">
      <alignment horizontal="left" vertical="top" wrapText="1"/>
      <protection locked="0"/>
    </xf>
    <xf numFmtId="0" fontId="12" fillId="5" borderId="10" xfId="0" applyFont="1" applyFill="1" applyBorder="1" applyAlignment="1" applyProtection="1">
      <alignment vertical="top" wrapText="1"/>
      <protection locked="0"/>
    </xf>
    <xf numFmtId="0" fontId="9" fillId="5" borderId="10" xfId="0" applyFont="1" applyFill="1" applyBorder="1" applyAlignment="1" applyProtection="1">
      <alignment vertical="top" wrapText="1"/>
      <protection locked="0"/>
    </xf>
    <xf numFmtId="164" fontId="110" fillId="5" borderId="10" xfId="0" applyNumberFormat="1" applyFont="1" applyFill="1" applyBorder="1" applyAlignment="1" applyProtection="1">
      <alignment horizontal="center" vertical="top" wrapText="1"/>
      <protection locked="0"/>
    </xf>
    <xf numFmtId="1" fontId="110" fillId="5" borderId="10" xfId="0" applyNumberFormat="1" applyFont="1" applyFill="1" applyBorder="1" applyAlignment="1" applyProtection="1">
      <alignment horizontal="center" vertical="top" wrapText="1"/>
      <protection locked="0"/>
    </xf>
    <xf numFmtId="1" fontId="110" fillId="4" borderId="10" xfId="0" applyNumberFormat="1" applyFont="1" applyFill="1" applyBorder="1" applyAlignment="1" applyProtection="1">
      <alignment horizontal="center" vertical="top" wrapText="1"/>
      <protection/>
    </xf>
    <xf numFmtId="164" fontId="110" fillId="5" borderId="14" xfId="0" applyNumberFormat="1" applyFont="1" applyFill="1" applyBorder="1" applyAlignment="1" applyProtection="1">
      <alignment horizontal="center" vertical="top" wrapText="1"/>
      <protection locked="0"/>
    </xf>
    <xf numFmtId="164" fontId="110" fillId="4" borderId="10" xfId="0" applyNumberFormat="1" applyFont="1" applyFill="1" applyBorder="1" applyAlignment="1" applyProtection="1">
      <alignment horizontal="center" vertical="top" wrapText="1"/>
      <protection/>
    </xf>
    <xf numFmtId="0" fontId="110" fillId="5" borderId="10" xfId="0" applyFont="1" applyFill="1" applyBorder="1" applyAlignment="1" applyProtection="1">
      <alignment vertical="top" wrapText="1"/>
      <protection locked="0"/>
    </xf>
    <xf numFmtId="3" fontId="0" fillId="0" borderId="33" xfId="0" applyNumberFormat="1" applyFont="1" applyBorder="1" applyAlignment="1" applyProtection="1">
      <alignment horizontal="right"/>
      <protection/>
    </xf>
    <xf numFmtId="164" fontId="0" fillId="0" borderId="34" xfId="0" applyNumberFormat="1" applyFont="1" applyBorder="1" applyAlignment="1" applyProtection="1">
      <alignment horizontal="right"/>
      <protection/>
    </xf>
    <xf numFmtId="3" fontId="0" fillId="33" borderId="33" xfId="0" applyNumberFormat="1" applyFont="1" applyFill="1" applyBorder="1" applyAlignment="1" applyProtection="1">
      <alignment horizontal="right"/>
      <protection/>
    </xf>
    <xf numFmtId="164" fontId="0" fillId="33" borderId="34" xfId="0" applyNumberFormat="1" applyFont="1" applyFill="1" applyBorder="1" applyAlignment="1" applyProtection="1">
      <alignment horizontal="right"/>
      <protection/>
    </xf>
    <xf numFmtId="38" fontId="0" fillId="0" borderId="35" xfId="0" applyNumberFormat="1" applyFont="1" applyBorder="1" applyAlignment="1" applyProtection="1">
      <alignment/>
      <protection/>
    </xf>
    <xf numFmtId="6" fontId="0" fillId="0" borderId="36" xfId="0" applyNumberFormat="1" applyFont="1" applyBorder="1" applyAlignment="1" applyProtection="1">
      <alignment/>
      <protection/>
    </xf>
    <xf numFmtId="38" fontId="0" fillId="33" borderId="35" xfId="0" applyNumberFormat="1" applyFont="1" applyFill="1" applyBorder="1" applyAlignment="1" applyProtection="1">
      <alignment/>
      <protection/>
    </xf>
    <xf numFmtId="6" fontId="0" fillId="33" borderId="36" xfId="0" applyNumberFormat="1" applyFont="1" applyFill="1" applyBorder="1" applyAlignment="1" applyProtection="1">
      <alignment/>
      <protection/>
    </xf>
    <xf numFmtId="0" fontId="111" fillId="5" borderId="37" xfId="0" applyFont="1" applyFill="1" applyBorder="1" applyAlignment="1" applyProtection="1">
      <alignment vertical="top" wrapText="1"/>
      <protection locked="0"/>
    </xf>
    <xf numFmtId="0" fontId="127" fillId="33" borderId="0" xfId="0" applyFont="1" applyFill="1" applyBorder="1" applyAlignment="1">
      <alignment wrapText="1"/>
    </xf>
    <xf numFmtId="0" fontId="110" fillId="33" borderId="0" xfId="0" applyFont="1" applyFill="1" applyBorder="1" applyAlignment="1">
      <alignment wrapText="1"/>
    </xf>
    <xf numFmtId="0" fontId="137" fillId="33" borderId="0" xfId="0" applyFont="1" applyFill="1" applyBorder="1" applyAlignment="1">
      <alignment wrapText="1"/>
    </xf>
    <xf numFmtId="0" fontId="134" fillId="0" borderId="38" xfId="0" applyFont="1" applyBorder="1" applyAlignment="1">
      <alignment wrapText="1"/>
    </xf>
    <xf numFmtId="0" fontId="138" fillId="0" borderId="38" xfId="0" applyFont="1" applyBorder="1" applyAlignment="1">
      <alignment wrapText="1"/>
    </xf>
    <xf numFmtId="0" fontId="111" fillId="33" borderId="0" xfId="0" applyFont="1" applyFill="1" applyAlignment="1">
      <alignment wrapText="1"/>
    </xf>
    <xf numFmtId="0" fontId="110" fillId="33" borderId="0" xfId="0" applyFont="1" applyFill="1" applyAlignment="1">
      <alignment wrapText="1"/>
    </xf>
    <xf numFmtId="0" fontId="110" fillId="33" borderId="0" xfId="0" applyFont="1" applyFill="1" applyBorder="1" applyAlignment="1">
      <alignment horizontal="left" vertical="center" wrapText="1"/>
    </xf>
    <xf numFmtId="0" fontId="127" fillId="34" borderId="0" xfId="0" applyFont="1" applyFill="1" applyBorder="1" applyAlignment="1">
      <alignment wrapText="1"/>
    </xf>
    <xf numFmtId="0" fontId="110" fillId="34" borderId="0" xfId="0" applyFont="1" applyFill="1" applyBorder="1" applyAlignment="1">
      <alignment wrapText="1"/>
    </xf>
    <xf numFmtId="0" fontId="139" fillId="33" borderId="0" xfId="0" applyFont="1" applyFill="1" applyBorder="1" applyAlignment="1">
      <alignment wrapText="1"/>
    </xf>
    <xf numFmtId="0" fontId="140" fillId="33" borderId="0" xfId="0" applyFont="1" applyFill="1" applyBorder="1" applyAlignment="1">
      <alignment wrapText="1"/>
    </xf>
    <xf numFmtId="0" fontId="0" fillId="0" borderId="0" xfId="0" applyAlignment="1">
      <alignment wrapText="1"/>
    </xf>
    <xf numFmtId="0" fontId="0" fillId="0" borderId="0" xfId="0" applyFont="1" applyAlignment="1">
      <alignment wrapText="1"/>
    </xf>
    <xf numFmtId="0" fontId="110" fillId="33" borderId="0" xfId="0" applyFont="1" applyFill="1" applyAlignment="1">
      <alignment horizontal="left"/>
    </xf>
    <xf numFmtId="0" fontId="110" fillId="5" borderId="39" xfId="0" applyFont="1" applyFill="1" applyBorder="1" applyAlignment="1" applyProtection="1">
      <alignment vertical="top" wrapText="1"/>
      <protection locked="0"/>
    </xf>
    <xf numFmtId="0" fontId="110" fillId="5" borderId="40" xfId="0" applyFont="1" applyFill="1" applyBorder="1" applyAlignment="1" applyProtection="1">
      <alignment vertical="top" wrapText="1"/>
      <protection locked="0"/>
    </xf>
    <xf numFmtId="0" fontId="110" fillId="5" borderId="41" xfId="0" applyFont="1" applyFill="1" applyBorder="1" applyAlignment="1" applyProtection="1">
      <alignment vertical="top" wrapText="1"/>
      <protection locked="0"/>
    </xf>
    <xf numFmtId="0" fontId="0" fillId="0" borderId="40" xfId="0" applyBorder="1" applyAlignment="1" applyProtection="1">
      <alignment wrapText="1"/>
      <protection locked="0"/>
    </xf>
    <xf numFmtId="0" fontId="0" fillId="0" borderId="41" xfId="0" applyBorder="1" applyAlignment="1" applyProtection="1">
      <alignment wrapText="1"/>
      <protection locked="0"/>
    </xf>
    <xf numFmtId="0" fontId="0" fillId="0" borderId="40" xfId="0" applyBorder="1" applyAlignment="1" applyProtection="1">
      <alignment vertical="top" wrapText="1"/>
      <protection locked="0"/>
    </xf>
    <xf numFmtId="0" fontId="0" fillId="0" borderId="41" xfId="0" applyBorder="1" applyAlignment="1" applyProtection="1">
      <alignment vertical="top" wrapText="1"/>
      <protection locked="0"/>
    </xf>
    <xf numFmtId="0" fontId="141" fillId="37" borderId="0" xfId="0" applyFont="1" applyFill="1" applyBorder="1" applyAlignment="1" applyProtection="1">
      <alignment wrapText="1"/>
      <protection/>
    </xf>
    <xf numFmtId="0" fontId="0" fillId="0" borderId="0" xfId="0" applyBorder="1" applyAlignment="1" applyProtection="1">
      <alignment wrapText="1"/>
      <protection/>
    </xf>
    <xf numFmtId="14" fontId="109" fillId="5" borderId="0" xfId="0" applyNumberFormat="1" applyFont="1" applyFill="1" applyBorder="1" applyAlignment="1" applyProtection="1">
      <alignment horizontal="center" vertical="center" wrapText="1"/>
      <protection locked="0"/>
    </xf>
    <xf numFmtId="0" fontId="142" fillId="5" borderId="0" xfId="0" applyFont="1" applyFill="1" applyBorder="1" applyAlignment="1" applyProtection="1">
      <alignment horizontal="center" vertical="center" wrapText="1"/>
      <protection locked="0"/>
    </xf>
    <xf numFmtId="0" fontId="142" fillId="0" borderId="0" xfId="0" applyFont="1" applyBorder="1" applyAlignment="1" applyProtection="1">
      <alignment horizontal="center" vertical="center" wrapText="1"/>
      <protection locked="0"/>
    </xf>
    <xf numFmtId="0" fontId="141" fillId="37" borderId="42" xfId="0" applyFont="1" applyFill="1" applyBorder="1" applyAlignment="1" applyProtection="1">
      <alignment wrapText="1"/>
      <protection/>
    </xf>
    <xf numFmtId="0" fontId="0" fillId="0" borderId="43" xfId="0" applyBorder="1" applyAlignment="1" applyProtection="1">
      <alignment wrapText="1"/>
      <protection/>
    </xf>
    <xf numFmtId="0" fontId="129" fillId="8" borderId="0" xfId="0" applyFont="1" applyFill="1" applyBorder="1" applyAlignment="1" applyProtection="1">
      <alignment horizontal="left" wrapText="1"/>
      <protection/>
    </xf>
    <xf numFmtId="0" fontId="131" fillId="8" borderId="0" xfId="0" applyFont="1" applyFill="1" applyBorder="1" applyAlignment="1" applyProtection="1">
      <alignment wrapText="1"/>
      <protection/>
    </xf>
    <xf numFmtId="0" fontId="143" fillId="37" borderId="19" xfId="0" applyFont="1" applyFill="1" applyBorder="1" applyAlignment="1" applyProtection="1">
      <alignment wrapText="1"/>
      <protection/>
    </xf>
    <xf numFmtId="0" fontId="144" fillId="37" borderId="44" xfId="0" applyFont="1" applyFill="1" applyBorder="1" applyAlignment="1" applyProtection="1">
      <alignment wrapText="1"/>
      <protection/>
    </xf>
    <xf numFmtId="0" fontId="132" fillId="37" borderId="45" xfId="0" applyFont="1" applyFill="1" applyBorder="1" applyAlignment="1" applyProtection="1">
      <alignment wrapText="1"/>
      <protection/>
    </xf>
    <xf numFmtId="0" fontId="132" fillId="37" borderId="46" xfId="0" applyFont="1" applyFill="1" applyBorder="1" applyAlignment="1" applyProtection="1">
      <alignment wrapText="1"/>
      <protection/>
    </xf>
    <xf numFmtId="0" fontId="111" fillId="8" borderId="47" xfId="0" applyFont="1" applyFill="1" applyBorder="1" applyAlignment="1" applyProtection="1">
      <alignment horizontal="left" vertical="center" wrapText="1"/>
      <protection/>
    </xf>
    <xf numFmtId="0" fontId="111" fillId="8" borderId="48" xfId="0" applyFont="1" applyFill="1" applyBorder="1" applyAlignment="1" applyProtection="1">
      <alignment horizontal="left" vertical="center" wrapText="1"/>
      <protection/>
    </xf>
    <xf numFmtId="0" fontId="111" fillId="8" borderId="49" xfId="0" applyFont="1" applyFill="1" applyBorder="1" applyAlignment="1" applyProtection="1">
      <alignment horizontal="left" vertical="center" wrapText="1"/>
      <protection/>
    </xf>
    <xf numFmtId="0" fontId="110" fillId="5" borderId="50" xfId="0" applyFont="1" applyFill="1" applyBorder="1" applyAlignment="1" applyProtection="1">
      <alignment vertical="top" wrapText="1"/>
      <protection locked="0"/>
    </xf>
    <xf numFmtId="0" fontId="0" fillId="0" borderId="51" xfId="0" applyBorder="1" applyAlignment="1" applyProtection="1">
      <alignment vertical="top" wrapText="1"/>
      <protection locked="0"/>
    </xf>
    <xf numFmtId="0" fontId="0" fillId="0" borderId="52" xfId="0" applyBorder="1" applyAlignment="1" applyProtection="1">
      <alignment vertical="top" wrapText="1"/>
      <protection locked="0"/>
    </xf>
    <xf numFmtId="0" fontId="110" fillId="5" borderId="53" xfId="0" applyFont="1" applyFill="1" applyBorder="1" applyAlignment="1" applyProtection="1">
      <alignment vertical="top" wrapText="1"/>
      <protection locked="0"/>
    </xf>
    <xf numFmtId="0" fontId="110" fillId="5" borderId="54" xfId="0" applyFont="1" applyFill="1" applyBorder="1" applyAlignment="1" applyProtection="1">
      <alignment vertical="top" wrapText="1"/>
      <protection locked="0"/>
    </xf>
    <xf numFmtId="0" fontId="111" fillId="2" borderId="42" xfId="0" applyFont="1" applyFill="1" applyBorder="1" applyAlignment="1" applyProtection="1">
      <alignment horizontal="left" wrapText="1"/>
      <protection/>
    </xf>
    <xf numFmtId="0" fontId="111" fillId="2" borderId="43" xfId="0" applyFont="1" applyFill="1" applyBorder="1" applyAlignment="1" applyProtection="1">
      <alignment horizontal="left" wrapText="1"/>
      <protection/>
    </xf>
    <xf numFmtId="0" fontId="111" fillId="2" borderId="55" xfId="0" applyFont="1" applyFill="1" applyBorder="1" applyAlignment="1" applyProtection="1">
      <alignment horizontal="left" wrapText="1"/>
      <protection/>
    </xf>
    <xf numFmtId="164" fontId="0" fillId="42" borderId="42" xfId="0" applyNumberFormat="1" applyFont="1" applyFill="1" applyBorder="1" applyAlignment="1" applyProtection="1">
      <alignment horizontal="center" wrapText="1"/>
      <protection/>
    </xf>
    <xf numFmtId="164" fontId="145" fillId="42" borderId="55" xfId="0" applyNumberFormat="1" applyFont="1" applyFill="1" applyBorder="1" applyAlignment="1" applyProtection="1">
      <alignment horizontal="center" wrapText="1"/>
      <protection/>
    </xf>
    <xf numFmtId="164" fontId="145" fillId="42" borderId="42" xfId="0" applyNumberFormat="1" applyFont="1" applyFill="1" applyBorder="1" applyAlignment="1" applyProtection="1">
      <alignment horizontal="center" wrapText="1"/>
      <protection/>
    </xf>
    <xf numFmtId="164" fontId="146" fillId="42" borderId="55" xfId="0" applyNumberFormat="1" applyFont="1" applyFill="1" applyBorder="1" applyAlignment="1" applyProtection="1">
      <alignment horizontal="center" wrapText="1"/>
      <protection/>
    </xf>
    <xf numFmtId="164" fontId="147" fillId="5" borderId="42" xfId="0" applyNumberFormat="1" applyFont="1" applyFill="1" applyBorder="1" applyAlignment="1" applyProtection="1">
      <alignment horizontal="center" wrapText="1"/>
      <protection locked="0"/>
    </xf>
    <xf numFmtId="164" fontId="147" fillId="5" borderId="55" xfId="0" applyNumberFormat="1" applyFont="1" applyFill="1" applyBorder="1" applyAlignment="1" applyProtection="1">
      <alignment horizontal="center" wrapText="1"/>
      <protection locked="0"/>
    </xf>
    <xf numFmtId="0" fontId="126" fillId="37" borderId="42" xfId="0" applyFont="1" applyFill="1" applyBorder="1" applyAlignment="1" applyProtection="1">
      <alignment horizontal="left" wrapText="1"/>
      <protection/>
    </xf>
    <xf numFmtId="0" fontId="92" fillId="37" borderId="43" xfId="0" applyFont="1" applyFill="1" applyBorder="1" applyAlignment="1" applyProtection="1">
      <alignment wrapText="1"/>
      <protection/>
    </xf>
    <xf numFmtId="0" fontId="92" fillId="37" borderId="55" xfId="0" applyFont="1" applyFill="1" applyBorder="1" applyAlignment="1" applyProtection="1">
      <alignment wrapText="1"/>
      <protection/>
    </xf>
    <xf numFmtId="0" fontId="126" fillId="37" borderId="56" xfId="0" applyFont="1" applyFill="1" applyBorder="1" applyAlignment="1" applyProtection="1">
      <alignment horizontal="left" wrapText="1"/>
      <protection/>
    </xf>
    <xf numFmtId="0" fontId="92" fillId="37" borderId="57" xfId="0" applyFont="1" applyFill="1" applyBorder="1" applyAlignment="1" applyProtection="1">
      <alignment wrapText="1"/>
      <protection/>
    </xf>
    <xf numFmtId="0" fontId="111" fillId="2" borderId="43" xfId="0" applyFont="1" applyFill="1" applyBorder="1" applyAlignment="1" applyProtection="1">
      <alignment wrapText="1"/>
      <protection/>
    </xf>
    <xf numFmtId="0" fontId="111" fillId="2" borderId="55" xfId="0" applyFont="1" applyFill="1" applyBorder="1" applyAlignment="1" applyProtection="1">
      <alignment wrapText="1"/>
      <protection/>
    </xf>
    <xf numFmtId="0" fontId="148" fillId="33" borderId="0" xfId="0" applyFont="1" applyFill="1" applyBorder="1" applyAlignment="1" applyProtection="1">
      <alignment horizontal="left" wrapText="1"/>
      <protection locked="0"/>
    </xf>
    <xf numFmtId="0" fontId="149" fillId="0" borderId="0" xfId="0" applyFont="1" applyAlignment="1" applyProtection="1">
      <alignment horizontal="left" wrapText="1"/>
      <protection locked="0"/>
    </xf>
    <xf numFmtId="0" fontId="110" fillId="4" borderId="58" xfId="0" applyFont="1" applyFill="1" applyBorder="1" applyAlignment="1" applyProtection="1">
      <alignment horizontal="left" wrapText="1"/>
      <protection/>
    </xf>
    <xf numFmtId="0" fontId="0" fillId="4" borderId="59" xfId="0" applyFont="1" applyFill="1" applyBorder="1" applyAlignment="1" applyProtection="1">
      <alignment horizontal="left" wrapText="1"/>
      <protection/>
    </xf>
    <xf numFmtId="14" fontId="110" fillId="5" borderId="58" xfId="0" applyNumberFormat="1" applyFont="1" applyFill="1" applyBorder="1" applyAlignment="1" applyProtection="1">
      <alignment horizontal="center" wrapText="1"/>
      <protection locked="0"/>
    </xf>
    <xf numFmtId="0" fontId="0" fillId="5" borderId="59" xfId="0" applyFill="1" applyBorder="1" applyAlignment="1" applyProtection="1">
      <alignment horizontal="center" wrapText="1"/>
      <protection locked="0"/>
    </xf>
    <xf numFmtId="0" fontId="150" fillId="33" borderId="0" xfId="0" applyFont="1" applyFill="1" applyBorder="1" applyAlignment="1" applyProtection="1">
      <alignment wrapText="1"/>
      <protection/>
    </xf>
    <xf numFmtId="0" fontId="151" fillId="33" borderId="0" xfId="0" applyFont="1" applyFill="1" applyAlignment="1" applyProtection="1">
      <alignment wrapText="1"/>
      <protection/>
    </xf>
    <xf numFmtId="0" fontId="152" fillId="0" borderId="42" xfId="0" applyFont="1" applyBorder="1" applyAlignment="1" applyProtection="1">
      <alignment horizontal="center" wrapText="1"/>
      <protection/>
    </xf>
    <xf numFmtId="0" fontId="152" fillId="0" borderId="43" xfId="0" applyFont="1" applyBorder="1" applyAlignment="1" applyProtection="1">
      <alignment horizontal="center" wrapText="1"/>
      <protection/>
    </xf>
    <xf numFmtId="0" fontId="152" fillId="0" borderId="55" xfId="0" applyFont="1" applyBorder="1" applyAlignment="1" applyProtection="1">
      <alignment horizontal="center" wrapText="1"/>
      <protection/>
    </xf>
    <xf numFmtId="0" fontId="152" fillId="5" borderId="42" xfId="0" applyFont="1" applyFill="1" applyBorder="1" applyAlignment="1" applyProtection="1">
      <alignment horizontal="left" wrapText="1"/>
      <protection locked="0"/>
    </xf>
    <xf numFmtId="0" fontId="152" fillId="5" borderId="43" xfId="0" applyFont="1" applyFill="1" applyBorder="1" applyAlignment="1" applyProtection="1">
      <alignment horizontal="left" wrapText="1"/>
      <protection locked="0"/>
    </xf>
    <xf numFmtId="0" fontId="153" fillId="5" borderId="43" xfId="0" applyFont="1" applyFill="1" applyBorder="1" applyAlignment="1" applyProtection="1">
      <alignment wrapText="1"/>
      <protection locked="0"/>
    </xf>
    <xf numFmtId="0" fontId="153" fillId="5" borderId="55" xfId="0" applyFont="1" applyFill="1" applyBorder="1" applyAlignment="1" applyProtection="1">
      <alignment wrapText="1"/>
      <protection locked="0"/>
    </xf>
    <xf numFmtId="0" fontId="143" fillId="33" borderId="0" xfId="0" applyFont="1" applyFill="1" applyBorder="1" applyAlignment="1" applyProtection="1">
      <alignment wrapText="1"/>
      <protection locked="0"/>
    </xf>
    <xf numFmtId="0" fontId="154" fillId="0" borderId="0" xfId="0" applyFont="1" applyBorder="1" applyAlignment="1" applyProtection="1">
      <alignment wrapText="1"/>
      <protection locked="0"/>
    </xf>
    <xf numFmtId="0" fontId="111" fillId="8" borderId="60" xfId="0" applyFont="1" applyFill="1" applyBorder="1" applyAlignment="1" applyProtection="1">
      <alignment horizontal="center" vertical="center" wrapText="1"/>
      <protection/>
    </xf>
    <xf numFmtId="0" fontId="111" fillId="8" borderId="18" xfId="0" applyFont="1" applyFill="1" applyBorder="1" applyAlignment="1" applyProtection="1">
      <alignment horizontal="center" vertical="center" wrapText="1"/>
      <protection/>
    </xf>
    <xf numFmtId="0" fontId="126" fillId="36" borderId="47" xfId="0" applyFont="1" applyFill="1" applyBorder="1" applyAlignment="1" applyProtection="1">
      <alignment horizontal="center" vertical="center" wrapText="1"/>
      <protection/>
    </xf>
    <xf numFmtId="0" fontId="126" fillId="36" borderId="49" xfId="0" applyFont="1" applyFill="1" applyBorder="1" applyAlignment="1" applyProtection="1">
      <alignment horizontal="center" vertical="center" wrapText="1"/>
      <protection/>
    </xf>
    <xf numFmtId="0" fontId="126" fillId="35" borderId="47" xfId="0" applyFont="1" applyFill="1" applyBorder="1" applyAlignment="1" applyProtection="1">
      <alignment horizontal="center" vertical="center" wrapText="1"/>
      <protection/>
    </xf>
    <xf numFmtId="0" fontId="126" fillId="35" borderId="48" xfId="0" applyFont="1" applyFill="1" applyBorder="1" applyAlignment="1" applyProtection="1">
      <alignment horizontal="center" vertical="center" wrapText="1"/>
      <protection/>
    </xf>
    <xf numFmtId="0" fontId="126" fillId="35" borderId="49" xfId="0" applyFont="1" applyFill="1" applyBorder="1" applyAlignment="1" applyProtection="1">
      <alignment horizontal="center" vertical="center" wrapText="1"/>
      <protection/>
    </xf>
    <xf numFmtId="0" fontId="155" fillId="33" borderId="0" xfId="0" applyFont="1" applyFill="1" applyBorder="1" applyAlignment="1" applyProtection="1">
      <alignment horizontal="left" wrapText="1"/>
      <protection/>
    </xf>
    <xf numFmtId="0" fontId="0" fillId="33" borderId="0" xfId="0" applyFill="1" applyAlignment="1" applyProtection="1">
      <alignment wrapText="1"/>
      <protection/>
    </xf>
    <xf numFmtId="0" fontId="110" fillId="5" borderId="51" xfId="0" applyFont="1" applyFill="1" applyBorder="1" applyAlignment="1" applyProtection="1">
      <alignment vertical="top" wrapText="1"/>
      <protection locked="0"/>
    </xf>
    <xf numFmtId="0" fontId="110" fillId="5" borderId="52" xfId="0" applyFont="1" applyFill="1" applyBorder="1" applyAlignment="1" applyProtection="1">
      <alignment vertical="top" wrapText="1"/>
      <protection locked="0"/>
    </xf>
    <xf numFmtId="0" fontId="0" fillId="0" borderId="54" xfId="0" applyBorder="1" applyAlignment="1" applyProtection="1">
      <alignment wrapText="1"/>
      <protection locked="0"/>
    </xf>
    <xf numFmtId="0" fontId="0" fillId="0" borderId="39" xfId="0" applyBorder="1" applyAlignment="1" applyProtection="1">
      <alignment wrapText="1"/>
      <protection locked="0"/>
    </xf>
    <xf numFmtId="0" fontId="156" fillId="33" borderId="61" xfId="0" applyFont="1" applyFill="1" applyBorder="1" applyAlignment="1" applyProtection="1">
      <alignment horizontal="center" vertical="center"/>
      <protection/>
    </xf>
    <xf numFmtId="0" fontId="156" fillId="33" borderId="62" xfId="0" applyFont="1" applyFill="1" applyBorder="1" applyAlignment="1" applyProtection="1">
      <alignment horizontal="center" vertical="center"/>
      <protection/>
    </xf>
    <xf numFmtId="0" fontId="156" fillId="33" borderId="63" xfId="0" applyFont="1" applyFill="1" applyBorder="1" applyAlignment="1" applyProtection="1">
      <alignment horizontal="center" vertical="center"/>
      <protection/>
    </xf>
    <xf numFmtId="0" fontId="157" fillId="33" borderId="0" xfId="0" applyFont="1" applyFill="1" applyBorder="1" applyAlignment="1" applyProtection="1">
      <alignment horizontal="left" vertical="center" wrapText="1" readingOrder="1"/>
      <protection/>
    </xf>
    <xf numFmtId="0" fontId="126" fillId="37" borderId="64" xfId="0" applyFont="1" applyFill="1" applyBorder="1" applyAlignment="1" applyProtection="1">
      <alignment horizontal="center" vertical="center" wrapText="1"/>
      <protection/>
    </xf>
    <xf numFmtId="0" fontId="112" fillId="37" borderId="65" xfId="0" applyFont="1" applyFill="1" applyBorder="1" applyAlignment="1" applyProtection="1">
      <alignment horizontal="center" vertical="center"/>
      <protection/>
    </xf>
    <xf numFmtId="0" fontId="158" fillId="37" borderId="64" xfId="0" applyFont="1" applyFill="1" applyBorder="1" applyAlignment="1" applyProtection="1">
      <alignment horizontal="center" vertical="center" wrapText="1"/>
      <protection/>
    </xf>
    <xf numFmtId="0" fontId="158" fillId="37" borderId="65" xfId="0" applyFont="1" applyFill="1" applyBorder="1" applyAlignment="1" applyProtection="1">
      <alignment horizontal="center" vertical="center" wrapText="1"/>
      <protection/>
    </xf>
    <xf numFmtId="0" fontId="159" fillId="41" borderId="66" xfId="0" applyFont="1" applyFill="1" applyBorder="1" applyAlignment="1" applyProtection="1">
      <alignment horizontal="center"/>
      <protection/>
    </xf>
    <xf numFmtId="0" fontId="159" fillId="41" borderId="0" xfId="0" applyFont="1" applyFill="1" applyBorder="1" applyAlignment="1" applyProtection="1">
      <alignment horizontal="center"/>
      <protection/>
    </xf>
    <xf numFmtId="6" fontId="115" fillId="33" borderId="67" xfId="0" applyNumberFormat="1" applyFont="1" applyFill="1" applyBorder="1" applyAlignment="1" applyProtection="1">
      <alignment horizontal="center" vertical="center" wrapText="1"/>
      <protection/>
    </xf>
    <xf numFmtId="6" fontId="115" fillId="33" borderId="68" xfId="0" applyNumberFormat="1" applyFont="1" applyFill="1" applyBorder="1" applyAlignment="1" applyProtection="1">
      <alignment horizontal="center" vertical="center" wrapText="1"/>
      <protection/>
    </xf>
    <xf numFmtId="0" fontId="142" fillId="33" borderId="68" xfId="0" applyFont="1" applyFill="1" applyBorder="1" applyAlignment="1">
      <alignment/>
    </xf>
    <xf numFmtId="0" fontId="142" fillId="33" borderId="69" xfId="0" applyFont="1" applyFill="1" applyBorder="1" applyAlignment="1">
      <alignment/>
    </xf>
    <xf numFmtId="6" fontId="115" fillId="33" borderId="70" xfId="0" applyNumberFormat="1" applyFont="1" applyFill="1" applyBorder="1" applyAlignment="1" applyProtection="1">
      <alignment horizontal="center" vertical="center" wrapText="1"/>
      <protection/>
    </xf>
    <xf numFmtId="6" fontId="115" fillId="33" borderId="19" xfId="0" applyNumberFormat="1" applyFont="1" applyFill="1" applyBorder="1" applyAlignment="1" applyProtection="1">
      <alignment horizontal="center" vertical="center" wrapText="1"/>
      <protection/>
    </xf>
    <xf numFmtId="0" fontId="142" fillId="33" borderId="19" xfId="0" applyFont="1" applyFill="1" applyBorder="1" applyAlignment="1">
      <alignment/>
    </xf>
    <xf numFmtId="0" fontId="142" fillId="33" borderId="71" xfId="0" applyFont="1" applyFill="1" applyBorder="1" applyAlignment="1">
      <alignment/>
    </xf>
    <xf numFmtId="6" fontId="115" fillId="0" borderId="67" xfId="0" applyNumberFormat="1" applyFont="1" applyBorder="1" applyAlignment="1" applyProtection="1">
      <alignment horizontal="center" vertical="center" wrapText="1"/>
      <protection/>
    </xf>
    <xf numFmtId="6" fontId="115" fillId="0" borderId="68" xfId="0" applyNumberFormat="1" applyFont="1" applyBorder="1" applyAlignment="1" applyProtection="1">
      <alignment horizontal="center" vertical="center" wrapText="1"/>
      <protection/>
    </xf>
    <xf numFmtId="0" fontId="142" fillId="0" borderId="68" xfId="0" applyFont="1" applyBorder="1" applyAlignment="1">
      <alignment/>
    </xf>
    <xf numFmtId="0" fontId="142" fillId="0" borderId="69" xfId="0" applyFont="1" applyBorder="1" applyAlignment="1">
      <alignment/>
    </xf>
    <xf numFmtId="6" fontId="115" fillId="0" borderId="70" xfId="0" applyNumberFormat="1" applyFont="1" applyBorder="1" applyAlignment="1" applyProtection="1">
      <alignment horizontal="center" vertical="center" wrapText="1"/>
      <protection/>
    </xf>
    <xf numFmtId="6" fontId="115" fillId="0" borderId="19" xfId="0" applyNumberFormat="1" applyFont="1" applyBorder="1" applyAlignment="1" applyProtection="1">
      <alignment horizontal="center" vertical="center" wrapText="1"/>
      <protection/>
    </xf>
    <xf numFmtId="0" fontId="142" fillId="0" borderId="19" xfId="0" applyFont="1" applyBorder="1" applyAlignment="1">
      <alignment/>
    </xf>
    <xf numFmtId="0" fontId="142" fillId="0" borderId="71" xfId="0" applyFont="1" applyBorder="1" applyAlignment="1">
      <alignment/>
    </xf>
    <xf numFmtId="0" fontId="160" fillId="2" borderId="72" xfId="0" applyFont="1" applyFill="1" applyBorder="1" applyAlignment="1" applyProtection="1">
      <alignment horizontal="center" vertical="center"/>
      <protection/>
    </xf>
    <xf numFmtId="0" fontId="160" fillId="2" borderId="73" xfId="0" applyFont="1" applyFill="1" applyBorder="1" applyAlignment="1" applyProtection="1">
      <alignment horizontal="center" vertical="center"/>
      <protection/>
    </xf>
    <xf numFmtId="0" fontId="160" fillId="2" borderId="74" xfId="0" applyFont="1" applyFill="1" applyBorder="1" applyAlignment="1" applyProtection="1">
      <alignment horizontal="center" vertical="center"/>
      <protection/>
    </xf>
    <xf numFmtId="0" fontId="161" fillId="2" borderId="75" xfId="0" applyFont="1" applyFill="1" applyBorder="1" applyAlignment="1">
      <alignment horizontal="center" vertical="center"/>
    </xf>
    <xf numFmtId="0" fontId="161" fillId="2" borderId="76" xfId="0" applyFont="1" applyFill="1" applyBorder="1" applyAlignment="1">
      <alignment horizontal="center" vertical="center"/>
    </xf>
    <xf numFmtId="0" fontId="161" fillId="2" borderId="77" xfId="0" applyFont="1" applyFill="1" applyBorder="1" applyAlignment="1">
      <alignment horizontal="center" vertical="center"/>
    </xf>
    <xf numFmtId="0" fontId="162" fillId="0" borderId="0" xfId="0" applyFont="1" applyFill="1" applyAlignment="1">
      <alignment wrapText="1"/>
    </xf>
    <xf numFmtId="0" fontId="120" fillId="0" borderId="0" xfId="0" applyFont="1" applyFill="1" applyAlignment="1">
      <alignment wrapText="1"/>
    </xf>
    <xf numFmtId="0" fontId="128" fillId="0" borderId="0" xfId="0" applyFont="1" applyFill="1" applyBorder="1" applyAlignment="1" applyProtection="1">
      <alignment horizontal="center"/>
      <protection/>
    </xf>
    <xf numFmtId="0" fontId="121" fillId="0" borderId="0" xfId="0" applyFont="1" applyFill="1" applyAlignment="1">
      <alignment wrapText="1"/>
    </xf>
    <xf numFmtId="0" fontId="122" fillId="0" borderId="0" xfId="0" applyFont="1" applyFill="1" applyAlignment="1">
      <alignment wrapText="1"/>
    </xf>
    <xf numFmtId="0" fontId="121" fillId="10" borderId="12" xfId="0" applyFont="1" applyFill="1" applyBorder="1" applyAlignment="1" applyProtection="1">
      <alignment horizontal="center" wrapText="1"/>
      <protection/>
    </xf>
    <xf numFmtId="0" fontId="122" fillId="10" borderId="12" xfId="0" applyFont="1" applyFill="1" applyBorder="1" applyAlignment="1" applyProtection="1">
      <alignment horizontal="center" wrapText="1"/>
      <protection/>
    </xf>
    <xf numFmtId="164" fontId="122" fillId="10" borderId="12" xfId="0" applyNumberFormat="1" applyFont="1" applyFill="1" applyBorder="1" applyAlignment="1" applyProtection="1">
      <alignment horizontal="center" wrapText="1"/>
      <protection/>
    </xf>
    <xf numFmtId="0" fontId="122" fillId="10" borderId="12" xfId="0" applyFont="1" applyFill="1" applyBorder="1" applyAlignment="1" applyProtection="1">
      <alignment horizontal="center"/>
      <protection/>
    </xf>
    <xf numFmtId="164" fontId="0" fillId="10" borderId="12" xfId="0" applyNumberFormat="1" applyFont="1" applyFill="1" applyBorder="1" applyAlignment="1" applyProtection="1">
      <alignment horizontal="center" vertical="top" wrapText="1"/>
      <protection/>
    </xf>
    <xf numFmtId="164" fontId="122" fillId="10" borderId="12" xfId="0" applyNumberFormat="1" applyFont="1" applyFill="1" applyBorder="1" applyAlignment="1" applyProtection="1">
      <alignment horizontal="center" vertical="top" wrapText="1"/>
      <protection/>
    </xf>
    <xf numFmtId="0" fontId="121" fillId="10" borderId="18" xfId="0" applyFont="1" applyFill="1" applyBorder="1" applyAlignment="1" applyProtection="1">
      <alignment horizontal="center" wrapText="1"/>
      <protection/>
    </xf>
    <xf numFmtId="0" fontId="122" fillId="10" borderId="12" xfId="0" applyFont="1" applyFill="1" applyBorder="1" applyAlignment="1">
      <alignment horizontal="center" wrapText="1"/>
    </xf>
  </cellXfs>
  <cellStyles count="52">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2" xfId="59"/>
    <cellStyle name="Note" xfId="60"/>
    <cellStyle name="Output" xfId="61"/>
    <cellStyle name="Percent" xfId="62"/>
    <cellStyle name="Title" xfId="63"/>
    <cellStyle name="Total" xfId="64"/>
    <cellStyle name="Warning Text" xfId="65"/>
  </cellStyles>
  <dxfs count="7">
    <dxf>
      <fill>
        <patternFill>
          <bgColor rgb="FFFF0000"/>
        </patternFill>
      </fill>
    </dxf>
    <dxf>
      <fill>
        <patternFill>
          <bgColor rgb="FFFF0000"/>
        </patternFill>
      </fill>
    </dxf>
    <dxf>
      <font>
        <b/>
        <i val="0"/>
        <color theme="0"/>
      </font>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b/>
        <i val="0"/>
        <color theme="0"/>
      </font>
      <fill>
        <patternFill>
          <bgColor rgb="FFC0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725"/>
          <c:y val="0.1265"/>
          <c:w val="0.82725"/>
          <c:h val="0.69125"/>
        </c:manualLayout>
      </c:layout>
      <c:barChart>
        <c:barDir val="bar"/>
        <c:grouping val="stacked"/>
        <c:varyColors val="0"/>
        <c:ser>
          <c:idx val="1"/>
          <c:order val="0"/>
          <c:tx>
            <c:strRef>
              <c:f>'Do not change - workings'!$B$22</c:f>
              <c:strCache>
                <c:ptCount val="1"/>
                <c:pt idx="0">
                  <c:v>Alternative provision/PRU</c:v>
                </c:pt>
              </c:strCache>
            </c:strRef>
          </c:tx>
          <c:spPr>
            <a:solidFill>
              <a:srgbClr val="CC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'Do not change - workings'!$H$21:$I$21</c:f>
              <c:strCache>
                <c:ptCount val="2"/>
                <c:pt idx="0">
                  <c:v>Special provision fund</c:v>
                </c:pt>
                <c:pt idx="1">
                  <c:v>Other investment</c:v>
                </c:pt>
              </c:strCache>
            </c:strRef>
          </c:cat>
          <c:val>
            <c:numRef>
              <c:f>'Do not change - workings'!$H$22:$I$22</c:f>
              <c:numCache>
                <c:ptCount val="2"/>
                <c:pt idx="0">
                  <c:v>0</c:v>
                </c:pt>
                <c:pt idx="1">
                  <c:v>0</c:v>
                </c:pt>
              </c:numCache>
            </c:numRef>
          </c:val>
        </c:ser>
        <c:ser>
          <c:idx val="0"/>
          <c:order val="1"/>
          <c:tx>
            <c:strRef>
              <c:f>'Do not change - workings'!$B$23</c:f>
              <c:strCache>
                <c:ptCount val="1"/>
                <c:pt idx="0">
                  <c:v>Independent and non-maintained</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'Do not change - workings'!$H$21:$I$21</c:f>
              <c:strCache>
                <c:ptCount val="2"/>
                <c:pt idx="0">
                  <c:v>Special provision fund</c:v>
                </c:pt>
                <c:pt idx="1">
                  <c:v>Other investment</c:v>
                </c:pt>
              </c:strCache>
            </c:strRef>
          </c:cat>
          <c:val>
            <c:numRef>
              <c:f>'Do not change - workings'!$H$23:$I$23</c:f>
              <c:numCache>
                <c:ptCount val="2"/>
                <c:pt idx="0">
                  <c:v>0</c:v>
                </c:pt>
                <c:pt idx="1">
                  <c:v>0</c:v>
                </c:pt>
              </c:numCache>
            </c:numRef>
          </c:val>
        </c:ser>
        <c:ser>
          <c:idx val="2"/>
          <c:order val="2"/>
          <c:tx>
            <c:strRef>
              <c:f>'Do not change - workings'!$B$24</c:f>
              <c:strCache>
                <c:ptCount val="1"/>
                <c:pt idx="0">
                  <c:v>Mainstream provision (not unit)</c:v>
                </c:pt>
              </c:strCache>
            </c:strRef>
          </c:tx>
          <c:spPr>
            <a:solidFill>
              <a:srgbClr val="00B0F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 not change - workings'!$H$21:$I$21</c:f>
              <c:strCache>
                <c:ptCount val="2"/>
                <c:pt idx="0">
                  <c:v>Special provision fund</c:v>
                </c:pt>
                <c:pt idx="1">
                  <c:v>Other investment</c:v>
                </c:pt>
              </c:strCache>
            </c:strRef>
          </c:cat>
          <c:val>
            <c:numRef>
              <c:f>'Do not change - workings'!$H$24:$I$24</c:f>
              <c:numCache>
                <c:ptCount val="2"/>
                <c:pt idx="0">
                  <c:v>0</c:v>
                </c:pt>
                <c:pt idx="1">
                  <c:v>0</c:v>
                </c:pt>
              </c:numCache>
            </c:numRef>
          </c:val>
        </c:ser>
        <c:ser>
          <c:idx val="3"/>
          <c:order val="3"/>
          <c:tx>
            <c:strRef>
              <c:f>'Do not change - workings'!$B$25</c:f>
              <c:strCache>
                <c:ptCount val="1"/>
                <c:pt idx="0">
                  <c:v>Special provision</c:v>
                </c:pt>
              </c:strCache>
            </c:strRef>
          </c:tx>
          <c:spPr>
            <a:solidFill>
              <a:srgbClr val="20386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030A0"/>
              </a:solidFill>
              <a:ln w="12700">
                <a:solidFill>
                  <a:srgbClr val="FFFFFF"/>
                </a:solidFill>
              </a:ln>
            </c:spPr>
          </c:dPt>
          <c:dPt>
            <c:idx val="1"/>
            <c:invertIfNegative val="0"/>
            <c:spPr>
              <a:solidFill>
                <a:srgbClr val="7030A0"/>
              </a:solidFill>
              <a:ln w="12700">
                <a:solidFill>
                  <a:srgbClr val="FFFFFF"/>
                </a:solidFill>
              </a:ln>
            </c:spPr>
          </c:dPt>
          <c:cat>
            <c:strRef>
              <c:f>'Do not change - workings'!$H$21:$I$21</c:f>
              <c:strCache>
                <c:ptCount val="2"/>
                <c:pt idx="0">
                  <c:v>Special provision fund</c:v>
                </c:pt>
                <c:pt idx="1">
                  <c:v>Other investment</c:v>
                </c:pt>
              </c:strCache>
            </c:strRef>
          </c:cat>
          <c:val>
            <c:numRef>
              <c:f>'Do not change - workings'!$H$25:$I$25</c:f>
              <c:numCache>
                <c:ptCount val="2"/>
                <c:pt idx="0">
                  <c:v>41</c:v>
                </c:pt>
                <c:pt idx="1">
                  <c:v>0</c:v>
                </c:pt>
              </c:numCache>
            </c:numRef>
          </c:val>
        </c:ser>
        <c:ser>
          <c:idx val="4"/>
          <c:order val="4"/>
          <c:tx>
            <c:strRef>
              <c:f>'Do not change - workings'!$B$26</c:f>
              <c:strCache>
                <c:ptCount val="1"/>
                <c:pt idx="0">
                  <c:v>Special unit or resourced provision</c:v>
                </c:pt>
              </c:strCache>
            </c:strRef>
          </c:tx>
          <c:spPr>
            <a:solidFill>
              <a:srgbClr val="FF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 not change - workings'!$H$21:$I$21</c:f>
              <c:strCache>
                <c:ptCount val="2"/>
                <c:pt idx="0">
                  <c:v>Special provision fund</c:v>
                </c:pt>
                <c:pt idx="1">
                  <c:v>Other investment</c:v>
                </c:pt>
              </c:strCache>
            </c:strRef>
          </c:cat>
          <c:val>
            <c:numRef>
              <c:f>'Do not change - workings'!$H$26:$I$26</c:f>
              <c:numCache>
                <c:ptCount val="2"/>
                <c:pt idx="0">
                  <c:v>109</c:v>
                </c:pt>
                <c:pt idx="1">
                  <c:v>0</c:v>
                </c:pt>
              </c:numCache>
            </c:numRef>
          </c:val>
        </c:ser>
        <c:ser>
          <c:idx val="5"/>
          <c:order val="5"/>
          <c:tx>
            <c:strRef>
              <c:f>'Do not change - workings'!$B$27</c:f>
              <c:strCache>
                <c:ptCount val="1"/>
                <c:pt idx="0">
                  <c:v>Other</c:v>
                </c:pt>
              </c:strCache>
            </c:strRef>
          </c:tx>
          <c:spPr>
            <a:solidFill>
              <a:srgbClr val="2F559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'Do not change - workings'!$H$21:$I$21</c:f>
              <c:strCache>
                <c:ptCount val="2"/>
                <c:pt idx="0">
                  <c:v>Special provision fund</c:v>
                </c:pt>
                <c:pt idx="1">
                  <c:v>Other investment</c:v>
                </c:pt>
              </c:strCache>
            </c:strRef>
          </c:cat>
          <c:val>
            <c:numRef>
              <c:f>'Do not change - workings'!$H$27:$I$27</c:f>
              <c:numCache>
                <c:ptCount val="2"/>
                <c:pt idx="0">
                  <c:v>0</c:v>
                </c:pt>
                <c:pt idx="1">
                  <c:v>0</c:v>
                </c:pt>
              </c:numCache>
            </c:numRef>
          </c:val>
        </c:ser>
        <c:overlap val="100"/>
        <c:gapWidth val="28"/>
        <c:axId val="2426903"/>
        <c:axId val="21842128"/>
      </c:barChart>
      <c:catAx>
        <c:axId val="2426903"/>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200" b="1" i="0" u="none" baseline="0">
                <a:solidFill>
                  <a:srgbClr val="333333"/>
                </a:solidFill>
                <a:latin typeface="Calibri"/>
                <a:ea typeface="Calibri"/>
                <a:cs typeface="Calibri"/>
              </a:defRPr>
            </a:pPr>
          </a:p>
        </c:txPr>
        <c:crossAx val="21842128"/>
        <c:crosses val="autoZero"/>
        <c:auto val="1"/>
        <c:lblOffset val="100"/>
        <c:tickLblSkip val="1"/>
        <c:noMultiLvlLbl val="0"/>
      </c:catAx>
      <c:valAx>
        <c:axId val="21842128"/>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200" b="1" i="0" u="none" baseline="0">
                <a:solidFill>
                  <a:srgbClr val="333333"/>
                </a:solidFill>
                <a:latin typeface="Calibri"/>
                <a:ea typeface="Calibri"/>
                <a:cs typeface="Calibri"/>
              </a:defRPr>
            </a:pPr>
          </a:p>
        </c:txPr>
        <c:crossAx val="2426903"/>
        <c:crossesAt val="1"/>
        <c:crossBetween val="between"/>
        <c:dispUnits/>
      </c:valAx>
      <c:spPr>
        <a:noFill/>
        <a:ln w="25400">
          <a:solidFill>
            <a:srgbClr val="FFFFFF"/>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63675"/>
          <c:y val="0.222"/>
          <c:w val="0.28975"/>
          <c:h val="0.69025"/>
        </c:manualLayout>
      </c:layout>
      <c:pieChart>
        <c:varyColors val="1"/>
        <c:ser>
          <c:idx val="0"/>
          <c:order val="0"/>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F0"/>
              </a:solidFill>
              <a:ln w="12700">
                <a:solidFill>
                  <a:srgbClr val="FFFFFF"/>
                </a:solidFill>
              </a:ln>
            </c:spPr>
          </c:dPt>
          <c:dPt>
            <c:idx val="1"/>
            <c:spPr>
              <a:solidFill>
                <a:srgbClr val="FFFF00"/>
              </a:solidFill>
              <a:ln w="12700">
                <a:solidFill>
                  <a:srgbClr val="FFFFFF"/>
                </a:solidFill>
              </a:ln>
            </c:spPr>
          </c:dPt>
          <c:dPt>
            <c:idx val="2"/>
            <c:spPr>
              <a:solidFill>
                <a:srgbClr val="FFC000"/>
              </a:solidFill>
              <a:ln w="12700">
                <a:solidFill>
                  <a:srgbClr val="FFFFFF"/>
                </a:solidFill>
              </a:ln>
            </c:spPr>
          </c:dPt>
          <c:dPt>
            <c:idx val="3"/>
            <c:spPr>
              <a:solidFill>
                <a:srgbClr val="FF0000"/>
              </a:solidFill>
              <a:ln w="12700">
                <a:solidFill>
                  <a:srgbClr val="FFFFFF"/>
                </a:solidFill>
              </a:ln>
            </c:spPr>
          </c:dPt>
          <c:dPt>
            <c:idx val="4"/>
            <c:spPr>
              <a:solidFill>
                <a:srgbClr val="4472C4"/>
              </a:solidFill>
              <a:ln w="12700">
                <a:solidFill>
                  <a:srgbClr val="FFFFFF"/>
                </a:solidFill>
              </a:ln>
            </c:spPr>
          </c:dPt>
          <c:dPt>
            <c:idx val="5"/>
            <c:spPr>
              <a:solidFill>
                <a:srgbClr val="7C7C7C"/>
              </a:solidFill>
              <a:ln w="12700">
                <a:solidFill>
                  <a:srgbClr val="FFFFFF"/>
                </a:solidFill>
              </a:ln>
            </c:spPr>
          </c:dPt>
          <c:dLbls>
            <c:numFmt formatCode="0;;;" sourceLinked="0"/>
            <c:txPr>
              <a:bodyPr vert="horz" rot="0" anchor="ctr"/>
              <a:lstStyle/>
              <a:p>
                <a:pPr algn="ctr">
                  <a:defRPr lang="en-US" cap="none" sz="1100" b="1" i="0" u="none" baseline="0">
                    <a:solidFill>
                      <a:srgbClr val="333333"/>
                    </a:solidFill>
                    <a:latin typeface="Calibri"/>
                    <a:ea typeface="Calibri"/>
                    <a:cs typeface="Calibri"/>
                  </a:defRPr>
                </a:pPr>
              </a:p>
            </c:txPr>
            <c:dLblPos val="bestFit"/>
            <c:showLegendKey val="0"/>
            <c:showVal val="1"/>
            <c:showBubbleSize val="0"/>
            <c:showCatName val="0"/>
            <c:showSerName val="0"/>
            <c:showLeaderLines val="1"/>
            <c:showPercent val="0"/>
            <c:leaderLines>
              <c:spPr>
                <a:ln w="3175">
                  <a:solidFill>
                    <a:srgbClr val="969696"/>
                  </a:solidFill>
                </a:ln>
              </c:spPr>
            </c:leaderLines>
          </c:dLbls>
          <c:cat>
            <c:strRef>
              <c:f>'Do not change - workings'!$B$11:$B$16</c:f>
              <c:strCache>
                <c:ptCount val="6"/>
                <c:pt idx="0">
                  <c:v>outstanding</c:v>
                </c:pt>
                <c:pt idx="1">
                  <c:v>good</c:v>
                </c:pt>
                <c:pt idx="2">
                  <c:v>requires improvement</c:v>
                </c:pt>
                <c:pt idx="3">
                  <c:v>inadequate</c:v>
                </c:pt>
                <c:pt idx="4">
                  <c:v>not yet inspected</c:v>
                </c:pt>
                <c:pt idx="5">
                  <c:v>not inspected by Ofsted</c:v>
                </c:pt>
              </c:strCache>
            </c:strRef>
          </c:cat>
          <c:val>
            <c:numRef>
              <c:f>'Do not change - workings'!$J$11:$J$16</c:f>
              <c:numCache>
                <c:ptCount val="6"/>
                <c:pt idx="0">
                  <c:v>39</c:v>
                </c:pt>
                <c:pt idx="1">
                  <c:v>81</c:v>
                </c:pt>
                <c:pt idx="2">
                  <c:v>0</c:v>
                </c:pt>
                <c:pt idx="3">
                  <c:v>0</c:v>
                </c:pt>
                <c:pt idx="4">
                  <c:v>5</c:v>
                </c:pt>
                <c:pt idx="5">
                  <c:v>0</c:v>
                </c:pt>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525"/>
          <c:y val="0.34775"/>
          <c:w val="0.83825"/>
          <c:h val="0.512"/>
        </c:manualLayout>
      </c:layout>
      <c:barChart>
        <c:barDir val="bar"/>
        <c:grouping val="stacked"/>
        <c:varyColors val="0"/>
        <c:ser>
          <c:idx val="1"/>
          <c:order val="0"/>
          <c:tx>
            <c:strRef>
              <c:f>'Do not change - workings'!$B$22</c:f>
              <c:strCache>
                <c:ptCount val="1"/>
                <c:pt idx="0">
                  <c:v>Alternative provision/PRU</c:v>
                </c:pt>
              </c:strCache>
            </c:strRef>
          </c:tx>
          <c:spPr>
            <a:solidFill>
              <a:srgbClr val="CC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'Do not change - workings'!$E$21:$F$21</c:f>
              <c:strCache>
                <c:ptCount val="2"/>
                <c:pt idx="0">
                  <c:v>Special provision fund</c:v>
                </c:pt>
                <c:pt idx="1">
                  <c:v>Other investment</c:v>
                </c:pt>
              </c:strCache>
            </c:strRef>
          </c:cat>
          <c:val>
            <c:numRef>
              <c:f>'Do not change - workings'!$E$22:$F$22</c:f>
              <c:numCache>
                <c:ptCount val="2"/>
                <c:pt idx="0">
                  <c:v>0</c:v>
                </c:pt>
                <c:pt idx="1">
                  <c:v>0</c:v>
                </c:pt>
              </c:numCache>
            </c:numRef>
          </c:val>
        </c:ser>
        <c:ser>
          <c:idx val="0"/>
          <c:order val="1"/>
          <c:tx>
            <c:strRef>
              <c:f>'Do not change - workings'!$B$23</c:f>
              <c:strCache>
                <c:ptCount val="1"/>
                <c:pt idx="0">
                  <c:v>Independent and non-maintained</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'Do not change - workings'!$E$21:$F$21</c:f>
              <c:strCache>
                <c:ptCount val="2"/>
                <c:pt idx="0">
                  <c:v>Special provision fund</c:v>
                </c:pt>
                <c:pt idx="1">
                  <c:v>Other investment</c:v>
                </c:pt>
              </c:strCache>
            </c:strRef>
          </c:cat>
          <c:val>
            <c:numRef>
              <c:f>'Do not change - workings'!$E$23:$F$23</c:f>
              <c:numCache>
                <c:ptCount val="2"/>
                <c:pt idx="0">
                  <c:v>0</c:v>
                </c:pt>
                <c:pt idx="1">
                  <c:v>0</c:v>
                </c:pt>
              </c:numCache>
            </c:numRef>
          </c:val>
        </c:ser>
        <c:ser>
          <c:idx val="2"/>
          <c:order val="2"/>
          <c:tx>
            <c:strRef>
              <c:f>'Do not change - workings'!$B$24</c:f>
              <c:strCache>
                <c:ptCount val="1"/>
                <c:pt idx="0">
                  <c:v>Mainstream provision (not unit)</c:v>
                </c:pt>
              </c:strCache>
            </c:strRef>
          </c:tx>
          <c:spPr>
            <a:solidFill>
              <a:srgbClr val="00B0F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 not change - workings'!$E$21:$F$21</c:f>
              <c:strCache>
                <c:ptCount val="2"/>
                <c:pt idx="0">
                  <c:v>Special provision fund</c:v>
                </c:pt>
                <c:pt idx="1">
                  <c:v>Other investment</c:v>
                </c:pt>
              </c:strCache>
            </c:strRef>
          </c:cat>
          <c:val>
            <c:numRef>
              <c:f>'Do not change - workings'!$E$24:$F$24</c:f>
              <c:numCache>
                <c:ptCount val="2"/>
                <c:pt idx="0">
                  <c:v>0</c:v>
                </c:pt>
                <c:pt idx="1">
                  <c:v>0</c:v>
                </c:pt>
              </c:numCache>
            </c:numRef>
          </c:val>
        </c:ser>
        <c:ser>
          <c:idx val="3"/>
          <c:order val="3"/>
          <c:tx>
            <c:strRef>
              <c:f>'Do not change - workings'!$B$25</c:f>
              <c:strCache>
                <c:ptCount val="1"/>
                <c:pt idx="0">
                  <c:v>Special provision</c:v>
                </c:pt>
              </c:strCache>
            </c:strRef>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'Do not change - workings'!$E$21:$F$21</c:f>
              <c:strCache>
                <c:ptCount val="2"/>
                <c:pt idx="0">
                  <c:v>Special provision fund</c:v>
                </c:pt>
                <c:pt idx="1">
                  <c:v>Other investment</c:v>
                </c:pt>
              </c:strCache>
            </c:strRef>
          </c:cat>
          <c:val>
            <c:numRef>
              <c:f>'Do not change - workings'!$E$25:$F$25</c:f>
              <c:numCache>
                <c:ptCount val="2"/>
                <c:pt idx="0">
                  <c:v>0</c:v>
                </c:pt>
                <c:pt idx="1">
                  <c:v>0</c:v>
                </c:pt>
              </c:numCache>
            </c:numRef>
          </c:val>
        </c:ser>
        <c:ser>
          <c:idx val="4"/>
          <c:order val="4"/>
          <c:tx>
            <c:strRef>
              <c:f>'Do not change - workings'!$B$26</c:f>
              <c:strCache>
                <c:ptCount val="1"/>
                <c:pt idx="0">
                  <c:v>Special unit or resourced provision</c:v>
                </c:pt>
              </c:strCache>
            </c:strRef>
          </c:tx>
          <c:spPr>
            <a:solidFill>
              <a:srgbClr val="FFFF0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 not change - workings'!$E$21:$F$21</c:f>
              <c:strCache>
                <c:ptCount val="2"/>
                <c:pt idx="0">
                  <c:v>Special provision fund</c:v>
                </c:pt>
                <c:pt idx="1">
                  <c:v>Other investment</c:v>
                </c:pt>
              </c:strCache>
            </c:strRef>
          </c:cat>
          <c:val>
            <c:numRef>
              <c:f>'Do not change - workings'!$E$26:$F$26</c:f>
              <c:numCache>
                <c:ptCount val="2"/>
                <c:pt idx="0">
                  <c:v>671952</c:v>
                </c:pt>
                <c:pt idx="1">
                  <c:v>0</c:v>
                </c:pt>
              </c:numCache>
            </c:numRef>
          </c:val>
        </c:ser>
        <c:ser>
          <c:idx val="5"/>
          <c:order val="5"/>
          <c:tx>
            <c:strRef>
              <c:f>'Do not change - workings'!$B$27</c:f>
              <c:strCache>
                <c:ptCount val="1"/>
                <c:pt idx="0">
                  <c:v>Other</c:v>
                </c:pt>
              </c:strCache>
            </c:strRef>
          </c:tx>
          <c:spPr>
            <a:solidFill>
              <a:srgbClr val="2F559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'Do not change - workings'!$E$21:$F$21</c:f>
              <c:strCache>
                <c:ptCount val="2"/>
                <c:pt idx="0">
                  <c:v>Special provision fund</c:v>
                </c:pt>
                <c:pt idx="1">
                  <c:v>Other investment</c:v>
                </c:pt>
              </c:strCache>
            </c:strRef>
          </c:cat>
          <c:val>
            <c:numRef>
              <c:f>'Do not change - workings'!$E$27:$F$27</c:f>
              <c:numCache>
                <c:ptCount val="2"/>
                <c:pt idx="0">
                  <c:v>0</c:v>
                </c:pt>
                <c:pt idx="1">
                  <c:v>0</c:v>
                </c:pt>
              </c:numCache>
            </c:numRef>
          </c:val>
        </c:ser>
        <c:overlap val="100"/>
        <c:gapWidth val="30"/>
        <c:axId val="62361425"/>
        <c:axId val="24381914"/>
      </c:barChart>
      <c:catAx>
        <c:axId val="62361425"/>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200" b="1" i="0" u="none" baseline="0">
                <a:solidFill>
                  <a:srgbClr val="333333"/>
                </a:solidFill>
                <a:latin typeface="Calibri"/>
                <a:ea typeface="Calibri"/>
                <a:cs typeface="Calibri"/>
              </a:defRPr>
            </a:pPr>
          </a:p>
        </c:txPr>
        <c:crossAx val="24381914"/>
        <c:crosses val="autoZero"/>
        <c:auto val="1"/>
        <c:lblOffset val="100"/>
        <c:tickLblSkip val="1"/>
        <c:noMultiLvlLbl val="0"/>
      </c:catAx>
      <c:valAx>
        <c:axId val="24381914"/>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200" b="1" i="0" u="none" baseline="0">
                <a:solidFill>
                  <a:srgbClr val="333333"/>
                </a:solidFill>
                <a:latin typeface="Calibri"/>
                <a:ea typeface="Calibri"/>
                <a:cs typeface="Calibri"/>
              </a:defRPr>
            </a:pPr>
          </a:p>
        </c:txPr>
        <c:crossAx val="62361425"/>
        <c:crossesAt val="1"/>
        <c:crossBetween val="between"/>
        <c:dispUnits>
          <c:builtInUnit val="thousands"/>
          <c:dispUnitsLbl>
            <c:layout>
              <c:manualLayout>
                <c:xMode val="edge"/>
                <c:yMode val="edge"/>
                <c:x val="0.0115"/>
                <c:y val="-0.0335"/>
              </c:manualLayout>
            </c:layout>
            <c:spPr>
              <a:noFill/>
              <a:ln>
                <a:noFill/>
              </a:ln>
            </c:spPr>
            <c:txPr>
              <a:bodyPr vert="horz" rot="0"/>
              <a:lstStyle/>
              <a:p>
                <a:pPr>
                  <a:defRPr lang="en-US" cap="none" b="1" u="none" baseline="0">
                    <a:solidFill>
                      <a:srgbClr val="000000"/>
                    </a:solidFill>
                    <a:latin typeface="Calibri"/>
                    <a:ea typeface="Calibri"/>
                    <a:cs typeface="Calibri"/>
                  </a:defRPr>
                </a:pPr>
              </a:p>
            </c:txPr>
          </c:dispUnitsLbl>
        </c:dispUnits>
      </c:valAx>
      <c:spPr>
        <a:noFill/>
        <a:ln w="25400">
          <a:solidFill>
            <a:srgbClr val="FFFFFF"/>
          </a:solidFill>
        </a:ln>
      </c:spPr>
    </c:plotArea>
    <c:legend>
      <c:legendPos val="r"/>
      <c:layout>
        <c:manualLayout>
          <c:xMode val="edge"/>
          <c:yMode val="edge"/>
          <c:x val="0.056"/>
          <c:y val="0"/>
          <c:w val="0.83475"/>
          <c:h val="0.1415"/>
        </c:manualLayout>
      </c:layout>
      <c:overlay val="0"/>
      <c:spPr>
        <a:solidFill>
          <a:srgbClr val="FFFFFF"/>
        </a:solidFill>
        <a:ln w="12700">
          <a:solidFill>
            <a:srgbClr val="FFFFFF"/>
          </a:solidFill>
        </a:ln>
      </c:spPr>
      <c:txPr>
        <a:bodyPr vert="horz" rot="0"/>
        <a:lstStyle/>
        <a:p>
          <a:pPr>
            <a:defRPr lang="en-US" cap="none" sz="1100" b="0" i="0" u="none" baseline="0">
              <a:solidFill>
                <a:srgbClr val="333333"/>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
          <c:y val="0.5355"/>
          <c:w val="0.22225"/>
          <c:h val="0.40525"/>
        </c:manualLayout>
      </c:layout>
      <c:pieChart>
        <c:varyColors val="1"/>
        <c:ser>
          <c:idx val="0"/>
          <c:order val="0"/>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F0"/>
              </a:solidFill>
              <a:ln w="12700">
                <a:solidFill>
                  <a:srgbClr val="FFFFFF"/>
                </a:solidFill>
              </a:ln>
            </c:spPr>
          </c:dPt>
          <c:dPt>
            <c:idx val="1"/>
            <c:spPr>
              <a:solidFill>
                <a:srgbClr val="FFFF00"/>
              </a:solidFill>
              <a:ln w="12700">
                <a:solidFill>
                  <a:srgbClr val="FFFFFF"/>
                </a:solidFill>
              </a:ln>
            </c:spPr>
          </c:dPt>
          <c:dPt>
            <c:idx val="2"/>
            <c:spPr>
              <a:solidFill>
                <a:srgbClr val="FFC000"/>
              </a:solidFill>
              <a:ln w="12700">
                <a:solidFill>
                  <a:srgbClr val="FFFFFF"/>
                </a:solidFill>
              </a:ln>
            </c:spPr>
          </c:dPt>
          <c:dPt>
            <c:idx val="3"/>
            <c:spPr>
              <a:solidFill>
                <a:srgbClr val="FF0000"/>
              </a:solidFill>
              <a:ln w="12700">
                <a:solidFill>
                  <a:srgbClr val="FFFFFF"/>
                </a:solidFill>
              </a:ln>
            </c:spPr>
          </c:dPt>
          <c:dPt>
            <c:idx val="4"/>
            <c:spPr>
              <a:solidFill>
                <a:srgbClr val="4472C4"/>
              </a:solidFill>
              <a:ln w="12700">
                <a:solidFill>
                  <a:srgbClr val="FFFFFF"/>
                </a:solidFill>
              </a:ln>
            </c:spPr>
          </c:dPt>
          <c:dPt>
            <c:idx val="5"/>
            <c:spPr>
              <a:solidFill>
                <a:srgbClr val="7C7C7C"/>
              </a:solidFill>
              <a:ln w="12700">
                <a:solidFill>
                  <a:srgbClr val="FFFFFF"/>
                </a:solidFill>
              </a:ln>
            </c:spPr>
          </c:dPt>
          <c:dLbls>
            <c:numFmt formatCode="[&gt;=1000]\£#,##0,&quot;k&quot;;;" sourceLinked="0"/>
            <c:txPr>
              <a:bodyPr vert="horz" rot="0" anchor="ctr"/>
              <a:lstStyle/>
              <a:p>
                <a:pPr algn="ctr">
                  <a:defRPr lang="en-US" cap="none" sz="1000" b="1" i="0" u="none" baseline="0">
                    <a:solidFill>
                      <a:srgbClr val="333333"/>
                    </a:solidFill>
                    <a:latin typeface="Calibri"/>
                    <a:ea typeface="Calibri"/>
                    <a:cs typeface="Calibri"/>
                  </a:defRPr>
                </a:pPr>
              </a:p>
            </c:txPr>
            <c:dLblPos val="bestFit"/>
            <c:showLegendKey val="0"/>
            <c:showVal val="1"/>
            <c:showBubbleSize val="0"/>
            <c:showCatName val="0"/>
            <c:showSerName val="0"/>
            <c:showLeaderLines val="1"/>
            <c:showPercent val="0"/>
            <c:leaderLines>
              <c:spPr>
                <a:ln w="3175">
                  <a:solidFill>
                    <a:srgbClr val="969696"/>
                  </a:solidFill>
                </a:ln>
              </c:spPr>
            </c:leaderLines>
          </c:dLbls>
          <c:cat>
            <c:strRef>
              <c:f>'Do not change - workings'!$B$11:$B$16</c:f>
              <c:strCache>
                <c:ptCount val="6"/>
                <c:pt idx="0">
                  <c:v>outstanding</c:v>
                </c:pt>
                <c:pt idx="1">
                  <c:v>good</c:v>
                </c:pt>
                <c:pt idx="2">
                  <c:v>requires improvement</c:v>
                </c:pt>
                <c:pt idx="3">
                  <c:v>inadequate</c:v>
                </c:pt>
                <c:pt idx="4">
                  <c:v>not yet inspected</c:v>
                </c:pt>
                <c:pt idx="5">
                  <c:v>not inspected by Ofsted</c:v>
                </c:pt>
              </c:strCache>
            </c:strRef>
          </c:cat>
          <c:val>
            <c:numRef>
              <c:f>'Do not change - workings'!$G$11:$G$16</c:f>
              <c:numCache>
                <c:ptCount val="6"/>
                <c:pt idx="0">
                  <c:v>0</c:v>
                </c:pt>
                <c:pt idx="1">
                  <c:v>0</c:v>
                </c:pt>
                <c:pt idx="2">
                  <c:v>671952</c:v>
                </c:pt>
                <c:pt idx="3">
                  <c:v>0</c:v>
                </c:pt>
                <c:pt idx="4">
                  <c:v>0</c:v>
                </c:pt>
                <c:pt idx="5">
                  <c:v>0</c:v>
                </c:pt>
              </c:numCache>
            </c:numRef>
          </c:val>
        </c:ser>
      </c:pieChart>
      <c:spPr>
        <a:noFill/>
        <a:ln>
          <a:noFill/>
        </a:ln>
      </c:spPr>
    </c:plotArea>
    <c:legend>
      <c:legendPos val="r"/>
      <c:layout>
        <c:manualLayout>
          <c:xMode val="edge"/>
          <c:yMode val="edge"/>
          <c:x val="0.32775"/>
          <c:y val="0.20925"/>
          <c:w val="0.66175"/>
          <c:h val="0.146"/>
        </c:manualLayout>
      </c:layout>
      <c:overlay val="0"/>
      <c:spPr>
        <a:solidFill>
          <a:srgbClr val="FFFFFF"/>
        </a:solidFill>
        <a:ln w="3175">
          <a:solidFill>
            <a:srgbClr val="FFFFCC"/>
          </a:solidFill>
        </a:ln>
      </c:spPr>
      <c:txPr>
        <a:bodyPr vert="horz" rot="0"/>
        <a:lstStyle/>
        <a:p>
          <a:pPr>
            <a:defRPr lang="en-US" cap="none" sz="1010" b="0" i="0" u="none" baseline="0">
              <a:solidFill>
                <a:srgbClr val="333333"/>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23</xdr:row>
      <xdr:rowOff>0</xdr:rowOff>
    </xdr:from>
    <xdr:to>
      <xdr:col>3</xdr:col>
      <xdr:colOff>76200</xdr:colOff>
      <xdr:row>24</xdr:row>
      <xdr:rowOff>0</xdr:rowOff>
    </xdr:to>
    <xdr:pic>
      <xdr:nvPicPr>
        <xdr:cNvPr id="1" name="CommandButton1"/>
        <xdr:cNvPicPr preferRelativeResize="1">
          <a:picLocks noChangeAspect="1"/>
        </xdr:cNvPicPr>
      </xdr:nvPicPr>
      <xdr:blipFill>
        <a:blip r:embed="rId1"/>
        <a:stretch>
          <a:fillRect/>
        </a:stretch>
      </xdr:blipFill>
      <xdr:spPr>
        <a:xfrm>
          <a:off x="95250" y="16078200"/>
          <a:ext cx="2771775" cy="1133475"/>
        </a:xfrm>
        <a:prstGeom prst="rect">
          <a:avLst/>
        </a:prstGeom>
        <a:noFill/>
        <a:ln w="9525" cmpd="sng">
          <a:noFill/>
        </a:ln>
      </xdr:spPr>
    </xdr:pic>
    <xdr:clientData/>
  </xdr:twoCellAnchor>
  <xdr:twoCellAnchor editAs="oneCell">
    <xdr:from>
      <xdr:col>1</xdr:col>
      <xdr:colOff>0</xdr:colOff>
      <xdr:row>34</xdr:row>
      <xdr:rowOff>0</xdr:rowOff>
    </xdr:from>
    <xdr:to>
      <xdr:col>2</xdr:col>
      <xdr:colOff>1819275</xdr:colOff>
      <xdr:row>35</xdr:row>
      <xdr:rowOff>0</xdr:rowOff>
    </xdr:to>
    <xdr:pic>
      <xdr:nvPicPr>
        <xdr:cNvPr id="2" name="CommandButton2"/>
        <xdr:cNvPicPr preferRelativeResize="1">
          <a:picLocks noChangeAspect="1"/>
        </xdr:cNvPicPr>
      </xdr:nvPicPr>
      <xdr:blipFill>
        <a:blip r:embed="rId2"/>
        <a:stretch>
          <a:fillRect/>
        </a:stretch>
      </xdr:blipFill>
      <xdr:spPr>
        <a:xfrm>
          <a:off x="95250" y="28546425"/>
          <a:ext cx="2647950" cy="11334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-0.0205</cdr:y>
    </cdr:from>
    <cdr:to>
      <cdr:x>0.116</cdr:x>
      <cdr:y>0.97475</cdr:y>
    </cdr:to>
    <cdr:sp>
      <cdr:nvSpPr>
        <cdr:cNvPr id="1" name="TextBox 1"/>
        <cdr:cNvSpPr txBox="1">
          <a:spLocks noChangeArrowheads="1"/>
        </cdr:cNvSpPr>
      </cdr:nvSpPr>
      <cdr:spPr>
        <a:xfrm>
          <a:off x="-38099" y="-28574"/>
          <a:ext cx="1219200" cy="1743075"/>
        </a:xfrm>
        <a:prstGeom prst="rect">
          <a:avLst/>
        </a:prstGeom>
        <a:solidFill>
          <a:srgbClr val="2F5597"/>
        </a:solidFill>
        <a:ln w="9525" cmpd="sng">
          <a:solidFill>
            <a:srgbClr val="BCBCBC"/>
          </a:solidFill>
          <a:headEnd type="none"/>
          <a:tailEnd type="none"/>
        </a:ln>
      </cdr:spPr>
      <cdr:txBody>
        <a:bodyPr vertOverflow="clip" wrap="square" anchor="ctr"/>
        <a:p>
          <a:pPr algn="ctr">
            <a:defRPr/>
          </a:pPr>
          <a:r>
            <a:rPr lang="en-US" cap="none" sz="1400" b="0" i="0" u="none" baseline="0">
              <a:solidFill>
                <a:srgbClr val="FFFFFF"/>
              </a:solidFill>
            </a:rPr>
            <a:t>New places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0.33625</cdr:x>
      <cdr:y>-0.01425</cdr:y>
    </cdr:from>
    <cdr:to>
      <cdr:x>0.7895</cdr:x>
      <cdr:y>0.28325</cdr:y>
    </cdr:to>
    <cdr:sp>
      <cdr:nvSpPr>
        <cdr:cNvPr id="1" name="TextBox 1"/>
        <cdr:cNvSpPr txBox="1">
          <a:spLocks noChangeArrowheads="1"/>
        </cdr:cNvSpPr>
      </cdr:nvSpPr>
      <cdr:spPr>
        <a:xfrm>
          <a:off x="1304925" y="-19049"/>
          <a:ext cx="1771650" cy="514350"/>
        </a:xfrm>
        <a:prstGeom prst="rect">
          <a:avLst/>
        </a:prstGeom>
        <a:noFill/>
        <a:ln w="9525" cmpd="sng">
          <a:noFill/>
        </a:ln>
      </cdr:spPr>
      <cdr:txBody>
        <a:bodyPr vertOverflow="clip" wrap="square"/>
        <a:p>
          <a:pPr algn="l">
            <a:defRPr/>
          </a:pPr>
          <a:r>
            <a:rPr lang="en-US" cap="none" sz="1100" b="0" i="0" u="none" baseline="0">
              <a:solidFill>
                <a:srgbClr val="333399"/>
              </a:solidFill>
            </a:rPr>
            <a:t>Ofsted judgements: all planned places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25</xdr:row>
      <xdr:rowOff>180975</xdr:rowOff>
    </xdr:from>
    <xdr:to>
      <xdr:col>9</xdr:col>
      <xdr:colOff>876300</xdr:colOff>
      <xdr:row>28</xdr:row>
      <xdr:rowOff>123825</xdr:rowOff>
    </xdr:to>
    <xdr:sp>
      <xdr:nvSpPr>
        <xdr:cNvPr id="1" name="Rectangle 7"/>
        <xdr:cNvSpPr>
          <a:spLocks/>
        </xdr:cNvSpPr>
      </xdr:nvSpPr>
      <xdr:spPr>
        <a:xfrm>
          <a:off x="142875" y="5467350"/>
          <a:ext cx="12258675" cy="638175"/>
        </a:xfrm>
        <a:prstGeom prst="rect">
          <a:avLst/>
        </a:prstGeom>
        <a:solidFill>
          <a:srgbClr val="FFFFFF"/>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23</xdr:row>
      <xdr:rowOff>38100</xdr:rowOff>
    </xdr:from>
    <xdr:to>
      <xdr:col>11</xdr:col>
      <xdr:colOff>9525</xdr:colOff>
      <xdr:row>34</xdr:row>
      <xdr:rowOff>0</xdr:rowOff>
    </xdr:to>
    <xdr:sp>
      <xdr:nvSpPr>
        <xdr:cNvPr id="2" name="Rectangle 12"/>
        <xdr:cNvSpPr>
          <a:spLocks/>
        </xdr:cNvSpPr>
      </xdr:nvSpPr>
      <xdr:spPr>
        <a:xfrm>
          <a:off x="19050" y="4962525"/>
          <a:ext cx="12801600" cy="2209800"/>
        </a:xfrm>
        <a:prstGeom prst="rect">
          <a:avLst/>
        </a:prstGeom>
        <a:solidFill>
          <a:srgbClr val="EDEDED"/>
        </a:solidFill>
        <a:ln w="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12</xdr:row>
      <xdr:rowOff>0</xdr:rowOff>
    </xdr:from>
    <xdr:to>
      <xdr:col>11</xdr:col>
      <xdr:colOff>19050</xdr:colOff>
      <xdr:row>23</xdr:row>
      <xdr:rowOff>0</xdr:rowOff>
    </xdr:to>
    <xdr:sp>
      <xdr:nvSpPr>
        <xdr:cNvPr id="3" name="Rectangle 5"/>
        <xdr:cNvSpPr>
          <a:spLocks/>
        </xdr:cNvSpPr>
      </xdr:nvSpPr>
      <xdr:spPr>
        <a:xfrm>
          <a:off x="0" y="2933700"/>
          <a:ext cx="12830175" cy="1990725"/>
        </a:xfrm>
        <a:prstGeom prst="rect">
          <a:avLst/>
        </a:prstGeom>
        <a:solidFill>
          <a:srgbClr val="F5F9FD"/>
        </a:solidFill>
        <a:ln w="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66675</xdr:colOff>
      <xdr:row>12</xdr:row>
      <xdr:rowOff>0</xdr:rowOff>
    </xdr:from>
    <xdr:to>
      <xdr:col>8</xdr:col>
      <xdr:colOff>1619250</xdr:colOff>
      <xdr:row>21</xdr:row>
      <xdr:rowOff>123825</xdr:rowOff>
    </xdr:to>
    <xdr:graphicFrame>
      <xdr:nvGraphicFramePr>
        <xdr:cNvPr id="4" name="Chart 9"/>
        <xdr:cNvGraphicFramePr/>
      </xdr:nvGraphicFramePr>
      <xdr:xfrm>
        <a:off x="66675" y="2933700"/>
        <a:ext cx="10096500" cy="1752600"/>
      </xdr:xfrm>
      <a:graphic>
        <a:graphicData uri="http://schemas.openxmlformats.org/drawingml/2006/chart">
          <c:chart xmlns:c="http://schemas.openxmlformats.org/drawingml/2006/chart" r:id="rId1"/>
        </a:graphicData>
      </a:graphic>
    </xdr:graphicFrame>
    <xdr:clientData/>
  </xdr:twoCellAnchor>
  <xdr:twoCellAnchor>
    <xdr:from>
      <xdr:col>8</xdr:col>
      <xdr:colOff>276225</xdr:colOff>
      <xdr:row>11</xdr:row>
      <xdr:rowOff>171450</xdr:rowOff>
    </xdr:from>
    <xdr:to>
      <xdr:col>9</xdr:col>
      <xdr:colOff>1200150</xdr:colOff>
      <xdr:row>21</xdr:row>
      <xdr:rowOff>9525</xdr:rowOff>
    </xdr:to>
    <xdr:graphicFrame>
      <xdr:nvGraphicFramePr>
        <xdr:cNvPr id="5" name="Chart 10"/>
        <xdr:cNvGraphicFramePr/>
      </xdr:nvGraphicFramePr>
      <xdr:xfrm>
        <a:off x="8820150" y="2857500"/>
        <a:ext cx="3905250" cy="1714500"/>
      </xdr:xfrm>
      <a:graphic>
        <a:graphicData uri="http://schemas.openxmlformats.org/drawingml/2006/chart">
          <c:chart xmlns:c="http://schemas.openxmlformats.org/drawingml/2006/chart" r:id="rId2"/>
        </a:graphicData>
      </a:graphic>
    </xdr:graphicFrame>
    <xdr:clientData/>
  </xdr:twoCellAnchor>
  <xdr:twoCellAnchor>
    <xdr:from>
      <xdr:col>1</xdr:col>
      <xdr:colOff>123825</xdr:colOff>
      <xdr:row>21</xdr:row>
      <xdr:rowOff>19050</xdr:rowOff>
    </xdr:from>
    <xdr:to>
      <xdr:col>8</xdr:col>
      <xdr:colOff>1914525</xdr:colOff>
      <xdr:row>32</xdr:row>
      <xdr:rowOff>142875</xdr:rowOff>
    </xdr:to>
    <xdr:graphicFrame>
      <xdr:nvGraphicFramePr>
        <xdr:cNvPr id="6" name="Chart 16"/>
        <xdr:cNvGraphicFramePr/>
      </xdr:nvGraphicFramePr>
      <xdr:xfrm>
        <a:off x="190500" y="4581525"/>
        <a:ext cx="10267950" cy="2371725"/>
      </xdr:xfrm>
      <a:graphic>
        <a:graphicData uri="http://schemas.openxmlformats.org/drawingml/2006/chart">
          <c:chart xmlns:c="http://schemas.openxmlformats.org/drawingml/2006/chart" r:id="rId3"/>
        </a:graphicData>
      </a:graphic>
    </xdr:graphicFrame>
    <xdr:clientData/>
  </xdr:twoCellAnchor>
  <xdr:twoCellAnchor>
    <xdr:from>
      <xdr:col>7</xdr:col>
      <xdr:colOff>590550</xdr:colOff>
      <xdr:row>17</xdr:row>
      <xdr:rowOff>171450</xdr:rowOff>
    </xdr:from>
    <xdr:to>
      <xdr:col>10</xdr:col>
      <xdr:colOff>85725</xdr:colOff>
      <xdr:row>32</xdr:row>
      <xdr:rowOff>19050</xdr:rowOff>
    </xdr:to>
    <xdr:graphicFrame>
      <xdr:nvGraphicFramePr>
        <xdr:cNvPr id="7" name="Chart 17"/>
        <xdr:cNvGraphicFramePr/>
      </xdr:nvGraphicFramePr>
      <xdr:xfrm>
        <a:off x="7800975" y="4010025"/>
        <a:ext cx="5010150" cy="2819400"/>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23</xdr:row>
      <xdr:rowOff>95250</xdr:rowOff>
    </xdr:from>
    <xdr:to>
      <xdr:col>1</xdr:col>
      <xdr:colOff>1333500</xdr:colOff>
      <xdr:row>32</xdr:row>
      <xdr:rowOff>0</xdr:rowOff>
    </xdr:to>
    <xdr:sp>
      <xdr:nvSpPr>
        <xdr:cNvPr id="8" name="TextBox 1"/>
        <xdr:cNvSpPr txBox="1">
          <a:spLocks noChangeArrowheads="1"/>
        </xdr:cNvSpPr>
      </xdr:nvSpPr>
      <xdr:spPr>
        <a:xfrm>
          <a:off x="76200" y="5019675"/>
          <a:ext cx="1323975" cy="1790700"/>
        </a:xfrm>
        <a:prstGeom prst="rect">
          <a:avLst/>
        </a:prstGeom>
        <a:solidFill>
          <a:srgbClr val="7C7C7C"/>
        </a:solidFill>
        <a:ln w="9525" cmpd="sng">
          <a:solidFill>
            <a:srgbClr val="BCBCBC"/>
          </a:solidFill>
          <a:headEnd type="none"/>
          <a:tailEnd type="none"/>
        </a:ln>
      </xdr:spPr>
      <xdr:txBody>
        <a:bodyPr vertOverflow="clip" wrap="square" anchor="ctr"/>
        <a:p>
          <a:pPr algn="ctr">
            <a:defRPr/>
          </a:pPr>
          <a:r>
            <a:rPr lang="en-US" cap="none" sz="1400" b="0" i="0" u="none" baseline="0">
              <a:solidFill>
                <a:srgbClr val="FFFFFF"/>
              </a:solidFill>
            </a:rPr>
            <a:t>Improvements to facilities</a:t>
          </a:r>
        </a:p>
      </xdr:txBody>
    </xdr:sp>
    <xdr:clientData/>
  </xdr:twoCellAnchor>
  <xdr:twoCellAnchor>
    <xdr:from>
      <xdr:col>8</xdr:col>
      <xdr:colOff>1695450</xdr:colOff>
      <xdr:row>23</xdr:row>
      <xdr:rowOff>95250</xdr:rowOff>
    </xdr:from>
    <xdr:to>
      <xdr:col>9</xdr:col>
      <xdr:colOff>1028700</xdr:colOff>
      <xdr:row>25</xdr:row>
      <xdr:rowOff>28575</xdr:rowOff>
    </xdr:to>
    <xdr:sp>
      <xdr:nvSpPr>
        <xdr:cNvPr id="9" name="TextBox 1"/>
        <xdr:cNvSpPr txBox="1">
          <a:spLocks noChangeArrowheads="1"/>
        </xdr:cNvSpPr>
      </xdr:nvSpPr>
      <xdr:spPr>
        <a:xfrm>
          <a:off x="10239375" y="5019675"/>
          <a:ext cx="2314575" cy="295275"/>
        </a:xfrm>
        <a:prstGeom prst="rect">
          <a:avLst/>
        </a:prstGeom>
        <a:noFill/>
        <a:ln w="9525" cmpd="sng">
          <a:noFill/>
        </a:ln>
      </xdr:spPr>
      <xdr:txBody>
        <a:bodyPr vertOverflow="clip" wrap="square"/>
        <a:p>
          <a:pPr algn="l">
            <a:defRPr/>
          </a:pPr>
          <a:r>
            <a:rPr lang="en-US" cap="none" sz="1100" b="0" i="0" u="none" baseline="0">
              <a:solidFill>
                <a:srgbClr val="333333"/>
              </a:solidFill>
            </a:rPr>
            <a:t>Ofsted judgements: all facility improvements</a:t>
          </a:r>
        </a:p>
      </xdr:txBody>
    </xdr:sp>
    <xdr:clientData/>
  </xdr:twoCellAnchor>
  <xdr:twoCellAnchor>
    <xdr:from>
      <xdr:col>0</xdr:col>
      <xdr:colOff>0</xdr:colOff>
      <xdr:row>31</xdr:row>
      <xdr:rowOff>38100</xdr:rowOff>
    </xdr:from>
    <xdr:to>
      <xdr:col>11</xdr:col>
      <xdr:colOff>0</xdr:colOff>
      <xdr:row>34</xdr:row>
      <xdr:rowOff>85725</xdr:rowOff>
    </xdr:to>
    <xdr:sp>
      <xdr:nvSpPr>
        <xdr:cNvPr id="10" name="TextBox 6"/>
        <xdr:cNvSpPr txBox="1">
          <a:spLocks noChangeArrowheads="1"/>
        </xdr:cNvSpPr>
      </xdr:nvSpPr>
      <xdr:spPr>
        <a:xfrm>
          <a:off x="0" y="6800850"/>
          <a:ext cx="12811125" cy="457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333399"/>
              </a:solidFill>
            </a:rPr>
            <a:t>The special provision fund is to support local authorities to grow and improve provision to benefit pupils with EHC plans. The fund can be used to create new places and improve facilities for pupils with special educational needs and disabilities at existing schools. For more details see: https://www.gov.uk/government/publications/send-provision-capital-funding-for-pupils-with-ehc-plans. </a:t>
          </a:r>
        </a:p>
      </xdr:txBody>
    </xdr:sp>
    <xdr:clientData/>
  </xdr:twoCellAnchor>
  <xdr:twoCellAnchor>
    <xdr:from>
      <xdr:col>1</xdr:col>
      <xdr:colOff>1628775</xdr:colOff>
      <xdr:row>12</xdr:row>
      <xdr:rowOff>28575</xdr:rowOff>
    </xdr:from>
    <xdr:to>
      <xdr:col>8</xdr:col>
      <xdr:colOff>923925</xdr:colOff>
      <xdr:row>13</xdr:row>
      <xdr:rowOff>142875</xdr:rowOff>
    </xdr:to>
    <xdr:sp>
      <xdr:nvSpPr>
        <xdr:cNvPr id="11" name="TextBox 2"/>
        <xdr:cNvSpPr txBox="1">
          <a:spLocks noChangeArrowheads="1"/>
        </xdr:cNvSpPr>
      </xdr:nvSpPr>
      <xdr:spPr>
        <a:xfrm>
          <a:off x="1695450" y="2962275"/>
          <a:ext cx="7772400" cy="295275"/>
        </a:xfrm>
        <a:prstGeom prst="rect">
          <a:avLst/>
        </a:prstGeom>
        <a:noFill/>
        <a:ln w="9525" cmpd="sng">
          <a:noFill/>
        </a:ln>
      </xdr:spPr>
      <xdr:txBody>
        <a:bodyPr vertOverflow="clip" wrap="square"/>
        <a:p>
          <a:pPr algn="l">
            <a:defRPr/>
          </a:pPr>
          <a:r>
            <a:rPr lang="en-US" cap="none" sz="1200" b="0" i="0" u="none" baseline="0">
              <a:solidFill>
                <a:srgbClr val="333399"/>
              </a:solidFill>
              <a:latin typeface="Arial"/>
              <a:ea typeface="Arial"/>
              <a:cs typeface="Arial"/>
            </a:rPr>
            <a:t>Number of</a:t>
          </a:r>
          <a:r>
            <a:rPr lang="en-US" cap="none" sz="1200" b="0" i="0" u="none" baseline="0">
              <a:solidFill>
                <a:srgbClr val="333399"/>
              </a:solidFill>
              <a:latin typeface="Arial"/>
              <a:ea typeface="Arial"/>
              <a:cs typeface="Arial"/>
            </a:rPr>
            <a:t> </a:t>
          </a:r>
          <a:r>
            <a:rPr lang="en-US" cap="none" sz="1200" b="0" i="0" u="none" baseline="0">
              <a:solidFill>
                <a:srgbClr val="333399"/>
              </a:solidFill>
              <a:latin typeface="Arial"/>
              <a:ea typeface="Arial"/>
              <a:cs typeface="Arial"/>
            </a:rPr>
            <a:t>new</a:t>
          </a:r>
          <a:r>
            <a:rPr lang="en-US" cap="none" sz="1200" b="0" i="0" u="none" baseline="0">
              <a:solidFill>
                <a:srgbClr val="333399"/>
              </a:solidFill>
              <a:latin typeface="Arial"/>
              <a:ea typeface="Arial"/>
              <a:cs typeface="Arial"/>
            </a:rPr>
            <a:t> places that the LA plans to create from the special provision fund and from other investment</a:t>
          </a:r>
        </a:p>
      </xdr:txBody>
    </xdr:sp>
    <xdr:clientData/>
  </xdr:twoCellAnchor>
  <xdr:twoCellAnchor>
    <xdr:from>
      <xdr:col>1</xdr:col>
      <xdr:colOff>1600200</xdr:colOff>
      <xdr:row>23</xdr:row>
      <xdr:rowOff>142875</xdr:rowOff>
    </xdr:from>
    <xdr:to>
      <xdr:col>8</xdr:col>
      <xdr:colOff>1247775</xdr:colOff>
      <xdr:row>25</xdr:row>
      <xdr:rowOff>66675</xdr:rowOff>
    </xdr:to>
    <xdr:sp>
      <xdr:nvSpPr>
        <xdr:cNvPr id="12" name="TextBox 13"/>
        <xdr:cNvSpPr txBox="1">
          <a:spLocks noChangeArrowheads="1"/>
        </xdr:cNvSpPr>
      </xdr:nvSpPr>
      <xdr:spPr>
        <a:xfrm>
          <a:off x="1666875" y="5067300"/>
          <a:ext cx="8124825" cy="285750"/>
        </a:xfrm>
        <a:prstGeom prst="rect">
          <a:avLst/>
        </a:prstGeom>
        <a:noFill/>
        <a:ln w="9525" cmpd="sng">
          <a:noFill/>
        </a:ln>
      </xdr:spPr>
      <xdr:txBody>
        <a:bodyPr vertOverflow="clip" wrap="square"/>
        <a:p>
          <a:pPr algn="l">
            <a:defRPr/>
          </a:pPr>
          <a:r>
            <a:rPr lang="en-US" cap="none" sz="1200" b="0" i="0" u="none" baseline="0">
              <a:solidFill>
                <a:srgbClr val="333333"/>
              </a:solidFill>
              <a:latin typeface="Arial"/>
              <a:ea typeface="Arial"/>
              <a:cs typeface="Arial"/>
            </a:rPr>
            <a:t>The</a:t>
          </a:r>
          <a:r>
            <a:rPr lang="en-US" cap="none" sz="1200" b="0" i="0" u="none" baseline="0">
              <a:solidFill>
                <a:srgbClr val="333333"/>
              </a:solidFill>
              <a:latin typeface="Arial"/>
              <a:ea typeface="Arial"/>
              <a:cs typeface="Arial"/>
            </a:rPr>
            <a:t> amount that the LA plans to invest in improvements to facilities from the special provision fund and from other investment</a:t>
          </a:r>
        </a:p>
      </xdr:txBody>
    </xdr:sp>
    <xdr:clientData/>
  </xdr:twoCellAnchor>
</xdr:wsDr>
</file>

<file path=xl/tables/table1.xml><?xml version="1.0" encoding="utf-8"?>
<table xmlns="http://schemas.openxmlformats.org/spreadsheetml/2006/main" id="1" name="InputForm" displayName="InputForm" ref="B13:P23" comment="" totalsRowShown="0">
  <tableColumns count="15">
    <tableColumn id="1" name="Provision  URN"/>
    <tableColumn id="2" name="Provision name and address"/>
    <tableColumn id="3" name="Provision category"/>
    <tableColumn id="4" name="Ofsted Judgement"/>
    <tableColumn id="5" name="Age range for project"/>
    <tableColumn id="6" name="Special provision fund investment in additional places"/>
    <tableColumn id="7" name="Other investment in additional places"/>
    <tableColumn id="8" name="Special provision fund additional planned places"/>
    <tableColumn id="9" name="Other investment additional planend places"/>
    <tableColumn id="10" name="Total additional planned places"/>
    <tableColumn id="11" name="Special provision fund investment in facilities"/>
    <tableColumn id="12" name="Other investment in facilities"/>
    <tableColumn id="15" name="Total investment in project"/>
    <tableColumn id="13" name="Type of SEN or disability that project is designed to meet.  "/>
    <tableColumn id="14" name="LAs should use this section of the table to set out more details about the aims of the project. Beyond this further information can be listed in their strategic plan or directly on their local offer page. "/>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theme="7" tint="0.39998000860214233"/>
  </sheetPr>
  <dimension ref="A1:D73"/>
  <sheetViews>
    <sheetView zoomScale="115" zoomScaleNormal="115" zoomScalePageLayoutView="0" workbookViewId="0" topLeftCell="A40">
      <selection activeCell="B2" sqref="B2:C2"/>
    </sheetView>
  </sheetViews>
  <sheetFormatPr defaultColWidth="9.00390625" defaultRowHeight="15"/>
  <cols>
    <col min="1" max="1" width="1.28515625" style="91" customWidth="1"/>
    <col min="2" max="2" width="42.7109375" style="7" customWidth="1"/>
    <col min="3" max="3" width="96.57421875" style="7" customWidth="1"/>
    <col min="4" max="4" width="1.421875" style="91" customWidth="1"/>
    <col min="5" max="5" width="18.8515625" style="4" customWidth="1"/>
    <col min="6" max="16384" width="9.00390625" style="4" customWidth="1"/>
  </cols>
  <sheetData>
    <row r="1" spans="1:4" ht="10.5" customHeight="1">
      <c r="A1" s="27"/>
      <c r="B1" s="30"/>
      <c r="C1" s="30"/>
      <c r="D1" s="27"/>
    </row>
    <row r="2" spans="1:4" ht="34.5" customHeight="1" thickBot="1">
      <c r="A2" s="27"/>
      <c r="B2" s="207" t="s">
        <v>23</v>
      </c>
      <c r="C2" s="208"/>
      <c r="D2" s="27"/>
    </row>
    <row r="3" spans="1:4" ht="6.75" customHeight="1">
      <c r="A3" s="27"/>
      <c r="B3" s="6"/>
      <c r="D3" s="27"/>
    </row>
    <row r="4" spans="1:4" ht="15" customHeight="1">
      <c r="A4" s="27"/>
      <c r="B4" s="209" t="s">
        <v>22</v>
      </c>
      <c r="C4" s="210"/>
      <c r="D4" s="27"/>
    </row>
    <row r="5" spans="1:4" ht="29.25" customHeight="1">
      <c r="A5" s="27"/>
      <c r="B5" s="210" t="s">
        <v>224</v>
      </c>
      <c r="C5" s="210"/>
      <c r="D5" s="27"/>
    </row>
    <row r="6" spans="1:4" ht="5.25" customHeight="1">
      <c r="A6" s="27"/>
      <c r="B6" s="12"/>
      <c r="C6" s="12"/>
      <c r="D6" s="27"/>
    </row>
    <row r="7" spans="1:4" ht="18.75" customHeight="1">
      <c r="A7" s="27"/>
      <c r="B7" s="205" t="s">
        <v>221</v>
      </c>
      <c r="C7" s="205"/>
      <c r="D7" s="27"/>
    </row>
    <row r="8" spans="1:4" ht="1.5" customHeight="1">
      <c r="A8" s="27"/>
      <c r="B8" s="86"/>
      <c r="C8" s="86"/>
      <c r="D8" s="27"/>
    </row>
    <row r="9" spans="1:4" ht="60.75" customHeight="1">
      <c r="A9" s="27"/>
      <c r="B9" s="211" t="s">
        <v>285</v>
      </c>
      <c r="C9" s="211"/>
      <c r="D9" s="27"/>
    </row>
    <row r="10" spans="1:4" ht="18" customHeight="1">
      <c r="A10" s="27"/>
      <c r="B10" s="205" t="s">
        <v>225</v>
      </c>
      <c r="C10" s="205"/>
      <c r="D10" s="27"/>
    </row>
    <row r="11" spans="1:4" ht="16.5" customHeight="1">
      <c r="A11" s="27"/>
      <c r="B11" s="205" t="s">
        <v>306</v>
      </c>
      <c r="C11" s="205"/>
      <c r="D11" s="27"/>
    </row>
    <row r="12" spans="1:4" ht="6.75" customHeight="1">
      <c r="A12" s="27"/>
      <c r="B12" s="86"/>
      <c r="C12" s="86"/>
      <c r="D12" s="27"/>
    </row>
    <row r="13" spans="1:4" ht="31.5" customHeight="1">
      <c r="A13" s="27"/>
      <c r="B13" s="205" t="s">
        <v>329</v>
      </c>
      <c r="C13" s="205"/>
      <c r="D13" s="27"/>
    </row>
    <row r="14" spans="1:4" ht="6.75" customHeight="1">
      <c r="A14" s="27"/>
      <c r="B14" s="29"/>
      <c r="C14" s="29"/>
      <c r="D14" s="27"/>
    </row>
    <row r="15" spans="1:4" ht="21.75" customHeight="1">
      <c r="A15" s="27"/>
      <c r="B15" s="214" t="s">
        <v>307</v>
      </c>
      <c r="C15" s="215"/>
      <c r="D15" s="27"/>
    </row>
    <row r="16" spans="1:4" ht="44.25" customHeight="1">
      <c r="A16" s="27"/>
      <c r="B16" s="215"/>
      <c r="C16" s="215"/>
      <c r="D16" s="27"/>
    </row>
    <row r="17" spans="1:4" ht="6.75" customHeight="1">
      <c r="A17" s="27"/>
      <c r="B17" s="32"/>
      <c r="C17" s="32"/>
      <c r="D17" s="27"/>
    </row>
    <row r="18" spans="1:4" s="81" customFormat="1" ht="19.5" customHeight="1">
      <c r="A18" s="27"/>
      <c r="B18" s="209" t="s">
        <v>296</v>
      </c>
      <c r="C18" s="216"/>
      <c r="D18" s="27"/>
    </row>
    <row r="19" spans="1:4" s="81" customFormat="1" ht="19.5" customHeight="1">
      <c r="A19" s="27"/>
      <c r="B19" s="88" t="s">
        <v>297</v>
      </c>
      <c r="C19" s="102" t="s">
        <v>299</v>
      </c>
      <c r="D19" s="27"/>
    </row>
    <row r="20" spans="1:4" s="81" customFormat="1" ht="35.25" customHeight="1">
      <c r="A20" s="27"/>
      <c r="B20" s="102" t="s">
        <v>298</v>
      </c>
      <c r="C20" s="102" t="s">
        <v>330</v>
      </c>
      <c r="D20" s="27"/>
    </row>
    <row r="21" spans="1:4" s="81" customFormat="1" ht="21" customHeight="1">
      <c r="A21" s="27"/>
      <c r="B21" s="210" t="s">
        <v>300</v>
      </c>
      <c r="C21" s="217"/>
      <c r="D21" s="27"/>
    </row>
    <row r="22" spans="1:4" s="81" customFormat="1" ht="6.75" customHeight="1">
      <c r="A22" s="27"/>
      <c r="B22" s="32"/>
      <c r="C22" s="32"/>
      <c r="D22" s="27"/>
    </row>
    <row r="23" spans="1:4" ht="21" customHeight="1">
      <c r="A23" s="27"/>
      <c r="B23" s="87" t="s">
        <v>35</v>
      </c>
      <c r="C23" s="88"/>
      <c r="D23" s="27"/>
    </row>
    <row r="24" spans="1:4" ht="0.75" customHeight="1">
      <c r="A24" s="27"/>
      <c r="B24" s="88"/>
      <c r="C24" s="88"/>
      <c r="D24" s="27"/>
    </row>
    <row r="25" spans="1:4" s="108" customFormat="1" ht="17.25" customHeight="1">
      <c r="A25" s="27"/>
      <c r="B25" s="218" t="s">
        <v>366</v>
      </c>
      <c r="C25" s="218"/>
      <c r="D25" s="27"/>
    </row>
    <row r="26" spans="1:4" s="108" customFormat="1" ht="6.75" customHeight="1">
      <c r="A26" s="27"/>
      <c r="B26" s="29"/>
      <c r="C26" s="29"/>
      <c r="D26" s="27"/>
    </row>
    <row r="27" spans="1:4" ht="18.75" customHeight="1">
      <c r="A27" s="27"/>
      <c r="B27" s="85" t="s">
        <v>29</v>
      </c>
      <c r="C27" s="86"/>
      <c r="D27" s="27"/>
    </row>
    <row r="28" spans="1:4" ht="12" customHeight="1">
      <c r="A28" s="27"/>
      <c r="B28" s="86"/>
      <c r="C28" s="86"/>
      <c r="D28" s="27"/>
    </row>
    <row r="29" spans="1:4" ht="15">
      <c r="A29" s="27"/>
      <c r="B29" s="205" t="s">
        <v>32</v>
      </c>
      <c r="C29" s="205"/>
      <c r="D29" s="27"/>
    </row>
    <row r="30" spans="1:4" ht="15">
      <c r="A30" s="27"/>
      <c r="B30" s="205" t="s">
        <v>286</v>
      </c>
      <c r="C30" s="205"/>
      <c r="D30" s="27"/>
    </row>
    <row r="31" spans="1:4" ht="15">
      <c r="A31" s="27"/>
      <c r="B31" s="205" t="s">
        <v>287</v>
      </c>
      <c r="C31" s="205"/>
      <c r="D31" s="27"/>
    </row>
    <row r="32" spans="1:4" ht="43.5" customHeight="1">
      <c r="A32" s="27"/>
      <c r="B32" s="205" t="s">
        <v>308</v>
      </c>
      <c r="C32" s="205"/>
      <c r="D32" s="27"/>
    </row>
    <row r="33" spans="1:4" ht="26.25" customHeight="1">
      <c r="A33" s="27"/>
      <c r="B33" s="205" t="s">
        <v>288</v>
      </c>
      <c r="C33" s="205"/>
      <c r="D33" s="27"/>
    </row>
    <row r="34" spans="1:4" ht="6.75" customHeight="1">
      <c r="A34" s="27"/>
      <c r="B34" s="29"/>
      <c r="C34" s="29"/>
      <c r="D34" s="27"/>
    </row>
    <row r="35" spans="1:4" ht="15">
      <c r="A35" s="27"/>
      <c r="B35" s="85" t="s">
        <v>36</v>
      </c>
      <c r="C35" s="86"/>
      <c r="D35" s="27"/>
    </row>
    <row r="36" spans="1:4" ht="6.75" customHeight="1">
      <c r="A36" s="27"/>
      <c r="B36" s="86"/>
      <c r="C36" s="86"/>
      <c r="D36" s="27"/>
    </row>
    <row r="37" spans="1:4" ht="30" customHeight="1">
      <c r="A37" s="27"/>
      <c r="B37" s="205" t="s">
        <v>231</v>
      </c>
      <c r="C37" s="205"/>
      <c r="D37" s="27"/>
    </row>
    <row r="38" spans="1:4" ht="0.75" customHeight="1">
      <c r="A38" s="27"/>
      <c r="B38" s="205"/>
      <c r="C38" s="205"/>
      <c r="D38" s="27"/>
    </row>
    <row r="39" spans="1:4" ht="6.75" customHeight="1">
      <c r="A39" s="27"/>
      <c r="B39" s="27"/>
      <c r="C39" s="212"/>
      <c r="D39" s="213"/>
    </row>
    <row r="40" spans="1:4" ht="24.75" customHeight="1">
      <c r="A40" s="27"/>
      <c r="B40" s="204" t="s">
        <v>222</v>
      </c>
      <c r="C40" s="205"/>
      <c r="D40" s="27"/>
    </row>
    <row r="41" spans="1:4" ht="48" customHeight="1">
      <c r="A41" s="27"/>
      <c r="B41" s="98" t="s">
        <v>312</v>
      </c>
      <c r="C41" s="98" t="s">
        <v>331</v>
      </c>
      <c r="D41" s="27"/>
    </row>
    <row r="42" spans="1:4" ht="49.5" customHeight="1">
      <c r="A42" s="27"/>
      <c r="B42" s="98" t="s">
        <v>313</v>
      </c>
      <c r="C42" s="98" t="s">
        <v>309</v>
      </c>
      <c r="D42" s="27"/>
    </row>
    <row r="43" spans="1:4" ht="66.75" customHeight="1">
      <c r="A43" s="27"/>
      <c r="B43" s="98" t="s">
        <v>314</v>
      </c>
      <c r="C43" s="98" t="s">
        <v>289</v>
      </c>
      <c r="D43" s="27"/>
    </row>
    <row r="44" spans="1:4" ht="43.5" customHeight="1">
      <c r="A44" s="27"/>
      <c r="B44" s="98" t="s">
        <v>315</v>
      </c>
      <c r="C44" s="98" t="s">
        <v>219</v>
      </c>
      <c r="D44" s="27"/>
    </row>
    <row r="45" spans="1:4" s="81" customFormat="1" ht="32.25" customHeight="1">
      <c r="A45" s="27"/>
      <c r="B45" s="98" t="s">
        <v>316</v>
      </c>
      <c r="C45" s="98" t="s">
        <v>291</v>
      </c>
      <c r="D45" s="27"/>
    </row>
    <row r="46" spans="1:4" ht="3.75" customHeight="1">
      <c r="A46" s="27"/>
      <c r="B46" s="99"/>
      <c r="C46" s="12"/>
      <c r="D46" s="27"/>
    </row>
    <row r="47" spans="1:4" s="8" customFormat="1" ht="40.5" customHeight="1">
      <c r="A47" s="31"/>
      <c r="B47" s="100" t="s">
        <v>232</v>
      </c>
      <c r="C47" s="100" t="s">
        <v>28</v>
      </c>
      <c r="D47" s="31"/>
    </row>
    <row r="48" spans="1:4" s="8" customFormat="1" ht="43.5" customHeight="1">
      <c r="A48" s="31"/>
      <c r="B48" s="98" t="s">
        <v>332</v>
      </c>
      <c r="C48" s="98" t="s">
        <v>24</v>
      </c>
      <c r="D48" s="31"/>
    </row>
    <row r="49" spans="1:4" s="8" customFormat="1" ht="43.5" customHeight="1">
      <c r="A49" s="31"/>
      <c r="B49" s="98" t="s">
        <v>317</v>
      </c>
      <c r="C49" s="98" t="s">
        <v>25</v>
      </c>
      <c r="D49" s="31"/>
    </row>
    <row r="50" spans="1:4" s="8" customFormat="1" ht="60" customHeight="1">
      <c r="A50" s="31"/>
      <c r="B50" s="98" t="s">
        <v>318</v>
      </c>
      <c r="C50" s="98" t="s">
        <v>333</v>
      </c>
      <c r="D50" s="31"/>
    </row>
    <row r="51" spans="1:4" s="8" customFormat="1" ht="43.5" customHeight="1">
      <c r="A51" s="31"/>
      <c r="B51" s="98" t="s">
        <v>319</v>
      </c>
      <c r="C51" s="98" t="s">
        <v>30</v>
      </c>
      <c r="D51" s="31"/>
    </row>
    <row r="52" spans="1:4" s="8" customFormat="1" ht="38.25" customHeight="1">
      <c r="A52" s="31"/>
      <c r="B52" s="98" t="s">
        <v>320</v>
      </c>
      <c r="C52" s="98" t="s">
        <v>311</v>
      </c>
      <c r="D52" s="31"/>
    </row>
    <row r="53" spans="1:4" s="8" customFormat="1" ht="6.75" customHeight="1">
      <c r="A53" s="31"/>
      <c r="B53" s="28"/>
      <c r="C53" s="28"/>
      <c r="D53" s="31"/>
    </row>
    <row r="54" spans="1:4" s="8" customFormat="1" ht="35.25" customHeight="1">
      <c r="A54" s="31"/>
      <c r="B54" s="85" t="s">
        <v>26</v>
      </c>
      <c r="C54" s="85" t="s">
        <v>31</v>
      </c>
      <c r="D54" s="31"/>
    </row>
    <row r="55" spans="1:4" s="8" customFormat="1" ht="35.25" customHeight="1">
      <c r="A55" s="31"/>
      <c r="B55" s="98" t="s">
        <v>321</v>
      </c>
      <c r="C55" s="98" t="s">
        <v>334</v>
      </c>
      <c r="D55" s="31"/>
    </row>
    <row r="56" spans="1:4" s="8" customFormat="1" ht="36.75" customHeight="1">
      <c r="A56" s="31"/>
      <c r="B56" s="98" t="s">
        <v>322</v>
      </c>
      <c r="C56" s="98" t="s">
        <v>27</v>
      </c>
      <c r="D56" s="31"/>
    </row>
    <row r="57" spans="1:4" s="8" customFormat="1" ht="48" customHeight="1">
      <c r="A57" s="31"/>
      <c r="B57" s="205" t="s">
        <v>335</v>
      </c>
      <c r="C57" s="205"/>
      <c r="D57" s="31"/>
    </row>
    <row r="58" spans="1:4" ht="6.75" customHeight="1">
      <c r="A58" s="27"/>
      <c r="B58" s="29"/>
      <c r="C58" s="29"/>
      <c r="D58" s="27"/>
    </row>
    <row r="59" spans="1:4" ht="18.75" customHeight="1">
      <c r="A59" s="27"/>
      <c r="B59" s="204" t="s">
        <v>292</v>
      </c>
      <c r="C59" s="205"/>
      <c r="D59" s="27"/>
    </row>
    <row r="60" spans="1:4" ht="55.5" customHeight="1">
      <c r="A60" s="27"/>
      <c r="B60" s="98" t="s">
        <v>323</v>
      </c>
      <c r="C60" s="98" t="s">
        <v>293</v>
      </c>
      <c r="D60" s="27"/>
    </row>
    <row r="61" spans="1:4" ht="56.25" customHeight="1">
      <c r="A61" s="27"/>
      <c r="B61" s="98" t="s">
        <v>324</v>
      </c>
      <c r="C61" s="98" t="s">
        <v>212</v>
      </c>
      <c r="D61" s="27"/>
    </row>
    <row r="62" spans="1:4" ht="47.25" customHeight="1">
      <c r="A62" s="27"/>
      <c r="B62" s="205" t="s">
        <v>305</v>
      </c>
      <c r="C62" s="205"/>
      <c r="D62" s="27"/>
    </row>
    <row r="63" spans="1:4" ht="2.25" customHeight="1">
      <c r="A63" s="27"/>
      <c r="B63" s="29"/>
      <c r="C63" s="29"/>
      <c r="D63" s="27"/>
    </row>
    <row r="64" spans="1:4" ht="5.25" customHeight="1">
      <c r="A64" s="27"/>
      <c r="B64" s="29"/>
      <c r="C64" s="29"/>
      <c r="D64" s="27"/>
    </row>
    <row r="65" spans="1:4" ht="20.25" customHeight="1">
      <c r="A65" s="27"/>
      <c r="B65" s="204" t="s">
        <v>223</v>
      </c>
      <c r="C65" s="205"/>
      <c r="D65" s="27"/>
    </row>
    <row r="66" spans="1:4" ht="63.75" customHeight="1">
      <c r="A66" s="27"/>
      <c r="B66" s="205" t="s">
        <v>337</v>
      </c>
      <c r="C66" s="206"/>
      <c r="D66" s="27"/>
    </row>
    <row r="67" spans="1:4" ht="42" customHeight="1">
      <c r="A67" s="27"/>
      <c r="B67" s="86" t="s">
        <v>325</v>
      </c>
      <c r="C67" s="86" t="s">
        <v>336</v>
      </c>
      <c r="D67" s="27"/>
    </row>
    <row r="68" spans="1:4" ht="44.25" customHeight="1">
      <c r="A68" s="27"/>
      <c r="B68" s="86" t="s">
        <v>301</v>
      </c>
      <c r="C68" s="86" t="s">
        <v>213</v>
      </c>
      <c r="D68" s="27"/>
    </row>
    <row r="69" spans="1:4" ht="38.25" customHeight="1">
      <c r="A69" s="27"/>
      <c r="B69" s="86" t="s">
        <v>302</v>
      </c>
      <c r="C69" s="86" t="s">
        <v>214</v>
      </c>
      <c r="D69" s="27"/>
    </row>
    <row r="70" spans="1:4" ht="47.25" customHeight="1">
      <c r="A70" s="27"/>
      <c r="B70" s="86" t="s">
        <v>303</v>
      </c>
      <c r="C70" s="86" t="s">
        <v>216</v>
      </c>
      <c r="D70" s="27"/>
    </row>
    <row r="71" spans="1:4" ht="24.75" customHeight="1">
      <c r="A71" s="27"/>
      <c r="B71" s="89" t="s">
        <v>304</v>
      </c>
      <c r="C71" s="90"/>
      <c r="D71" s="27"/>
    </row>
    <row r="72" spans="1:4" ht="30">
      <c r="A72" s="27"/>
      <c r="B72" s="90" t="s">
        <v>33</v>
      </c>
      <c r="C72" s="90" t="s">
        <v>34</v>
      </c>
      <c r="D72" s="27"/>
    </row>
    <row r="73" spans="1:4" ht="15">
      <c r="A73" s="27"/>
      <c r="B73" s="29"/>
      <c r="C73" s="29"/>
      <c r="D73" s="27"/>
    </row>
  </sheetData>
  <sheetProtection sheet="1" objects="1" scenarios="1"/>
  <mergeCells count="26">
    <mergeCell ref="B15:C16"/>
    <mergeCell ref="B30:C30"/>
    <mergeCell ref="B7:C7"/>
    <mergeCell ref="B31:C31"/>
    <mergeCell ref="B33:C33"/>
    <mergeCell ref="B11:C11"/>
    <mergeCell ref="B18:C18"/>
    <mergeCell ref="B21:C21"/>
    <mergeCell ref="B25:C25"/>
    <mergeCell ref="B29:C29"/>
    <mergeCell ref="B32:C32"/>
    <mergeCell ref="B37:C37"/>
    <mergeCell ref="B38:C38"/>
    <mergeCell ref="B40:C40"/>
    <mergeCell ref="B59:C59"/>
    <mergeCell ref="C39:D39"/>
    <mergeCell ref="B65:C65"/>
    <mergeCell ref="B66:C66"/>
    <mergeCell ref="B2:C2"/>
    <mergeCell ref="B57:C57"/>
    <mergeCell ref="B62:C62"/>
    <mergeCell ref="B4:C4"/>
    <mergeCell ref="B5:C5"/>
    <mergeCell ref="B9:C9"/>
    <mergeCell ref="B10:C10"/>
    <mergeCell ref="B13:C13"/>
  </mergeCells>
  <printOptions/>
  <pageMargins left="0.2362204724409449" right="0.2362204724409449" top="0.35433070866141736" bottom="0.35433070866141736" header="0.31496062992125984" footer="0.196850393700787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tabColor theme="7" tint="0.39998000860214233"/>
    <pageSetUpPr fitToPage="1"/>
  </sheetPr>
  <dimension ref="A1:IV35"/>
  <sheetViews>
    <sheetView tabSelected="1" zoomScale="70" zoomScaleNormal="70" zoomScaleSheetLayoutView="40" zoomScalePageLayoutView="0" workbookViewId="0" topLeftCell="A19">
      <selection activeCell="A22" sqref="A22"/>
    </sheetView>
  </sheetViews>
  <sheetFormatPr defaultColWidth="9.00390625" defaultRowHeight="52.5" customHeight="1"/>
  <cols>
    <col min="1" max="1" width="1.421875" style="9" customWidth="1"/>
    <col min="2" max="2" width="12.421875" style="11" customWidth="1"/>
    <col min="3" max="3" width="28.00390625" style="9" customWidth="1"/>
    <col min="4" max="4" width="22.00390625" style="9" customWidth="1"/>
    <col min="5" max="5" width="16.00390625" style="9" customWidth="1"/>
    <col min="6" max="6" width="14.421875" style="9" customWidth="1"/>
    <col min="7" max="14" width="18.8515625" style="10" customWidth="1"/>
    <col min="15" max="15" width="43.57421875" style="11" customWidth="1"/>
    <col min="16" max="16" width="135.8515625" style="11" customWidth="1"/>
    <col min="17" max="17" width="13.421875" style="14" customWidth="1"/>
    <col min="18" max="18" width="19.00390625" style="9" customWidth="1"/>
    <col min="19" max="19" width="21.57421875" style="9" customWidth="1"/>
    <col min="20" max="20" width="44.57421875" style="9" customWidth="1"/>
    <col min="21" max="21" width="43.140625" style="9" customWidth="1"/>
    <col min="22" max="16384" width="9.00390625" style="9" customWidth="1"/>
  </cols>
  <sheetData>
    <row r="1" spans="2:16" ht="52.5" customHeight="1">
      <c r="B1" s="287" t="s">
        <v>350</v>
      </c>
      <c r="C1" s="288"/>
      <c r="D1" s="288"/>
      <c r="E1" s="288"/>
      <c r="F1" s="288"/>
      <c r="G1" s="165"/>
      <c r="H1" s="165"/>
      <c r="I1" s="165"/>
      <c r="J1" s="166"/>
      <c r="K1" s="166"/>
      <c r="L1" s="166"/>
      <c r="M1" s="166"/>
      <c r="N1" s="166"/>
      <c r="O1" s="166"/>
      <c r="P1" s="166"/>
    </row>
    <row r="2" spans="2:21" s="14" customFormat="1" ht="33.75" customHeight="1">
      <c r="B2" s="269" t="s">
        <v>367</v>
      </c>
      <c r="C2" s="270"/>
      <c r="D2" s="270"/>
      <c r="E2" s="270"/>
      <c r="F2" s="270"/>
      <c r="G2" s="270"/>
      <c r="H2" s="270"/>
      <c r="I2" s="270"/>
      <c r="J2" s="270"/>
      <c r="K2" s="270"/>
      <c r="L2" s="270"/>
      <c r="M2" s="17"/>
      <c r="N2" s="17"/>
      <c r="O2" s="263"/>
      <c r="P2" s="264"/>
      <c r="R2" s="9"/>
      <c r="S2" s="9"/>
      <c r="T2" s="9"/>
      <c r="U2" s="9"/>
    </row>
    <row r="3" spans="1:21" ht="6.75" customHeight="1" thickBot="1">
      <c r="A3" s="14"/>
      <c r="B3" s="9"/>
      <c r="R3" s="14"/>
      <c r="S3" s="14"/>
      <c r="T3" s="14"/>
      <c r="U3" s="14"/>
    </row>
    <row r="4" spans="1:16" ht="33.75" customHeight="1" thickBot="1" thickTop="1">
      <c r="A4" s="14"/>
      <c r="B4" s="271" t="s">
        <v>204</v>
      </c>
      <c r="C4" s="272"/>
      <c r="D4" s="273"/>
      <c r="E4" s="274" t="s">
        <v>125</v>
      </c>
      <c r="F4" s="275"/>
      <c r="G4" s="276"/>
      <c r="H4" s="277"/>
      <c r="I4" s="18"/>
      <c r="J4" s="265" t="s">
        <v>37</v>
      </c>
      <c r="K4" s="266"/>
      <c r="L4" s="267">
        <v>44363</v>
      </c>
      <c r="M4" s="268"/>
      <c r="N4" s="111"/>
      <c r="O4" s="16"/>
      <c r="P4" s="16"/>
    </row>
    <row r="5" spans="2:16" s="14" customFormat="1" ht="7.5" customHeight="1" thickBot="1" thickTop="1">
      <c r="B5" s="16"/>
      <c r="G5" s="17"/>
      <c r="H5" s="17"/>
      <c r="I5" s="17"/>
      <c r="J5" s="17"/>
      <c r="K5" s="17"/>
      <c r="L5" s="17"/>
      <c r="M5" s="17"/>
      <c r="N5" s="109"/>
      <c r="O5" s="16"/>
      <c r="P5" s="16"/>
    </row>
    <row r="6" spans="1:17" ht="47.25" customHeight="1" thickBot="1" thickTop="1">
      <c r="A6" s="14"/>
      <c r="B6" s="247" t="s">
        <v>0</v>
      </c>
      <c r="C6" s="261"/>
      <c r="D6" s="262"/>
      <c r="E6" s="252">
        <f>INDEX('Do not change - workings'!Y:Y,MATCH(E4,'Do not change - workings'!R:R,0))</f>
        <v>3803264.5806550146</v>
      </c>
      <c r="F6" s="253"/>
      <c r="G6" s="17"/>
      <c r="H6" s="256" t="s">
        <v>233</v>
      </c>
      <c r="I6" s="257"/>
      <c r="J6" s="257"/>
      <c r="K6" s="258"/>
      <c r="L6" s="250">
        <f>SUM('Input form'!$G$14:$G$23,'Input form'!$L$14:$L$23)</f>
        <v>3705408</v>
      </c>
      <c r="M6" s="251"/>
      <c r="N6" s="111"/>
      <c r="O6" s="278">
        <f>IF(L6&gt;E6,"Error: Exceeded funding: Special provision spend columns H and M should not exceed total amount in cell F6","")</f>
      </c>
      <c r="P6" s="279"/>
      <c r="Q6" s="19"/>
    </row>
    <row r="7" spans="1:16" ht="47.25" customHeight="1" thickBot="1" thickTop="1">
      <c r="A7" s="14"/>
      <c r="B7" s="247" t="s">
        <v>328</v>
      </c>
      <c r="C7" s="248"/>
      <c r="D7" s="249"/>
      <c r="E7" s="254"/>
      <c r="F7" s="255"/>
      <c r="G7" s="17"/>
      <c r="H7" s="259" t="s">
        <v>327</v>
      </c>
      <c r="I7" s="260"/>
      <c r="J7" s="260"/>
      <c r="K7" s="260"/>
      <c r="L7" s="250">
        <f>SUM('Input form'!$H$14:$H$23,'Input form'!$M$14:$M$23)</f>
        <v>11700000</v>
      </c>
      <c r="M7" s="251"/>
      <c r="N7" s="111"/>
      <c r="O7" s="278" t="str">
        <f>IF(L7&gt;E7,"Error: Exceeded funding: Other investment columns H and M should not exceed total amount in cell F7","")</f>
        <v>Error: Exceeded funding: Other investment columns H and M should not exceed total amount in cell F7</v>
      </c>
      <c r="P7" s="279"/>
    </row>
    <row r="8" spans="1:16" ht="14.25" customHeight="1" thickTop="1">
      <c r="A8" s="111"/>
      <c r="B8" s="111"/>
      <c r="C8" s="111"/>
      <c r="D8" s="111"/>
      <c r="E8" s="111"/>
      <c r="F8" s="111"/>
      <c r="G8" s="111"/>
      <c r="H8" s="111"/>
      <c r="I8" s="111"/>
      <c r="J8" s="111"/>
      <c r="K8" s="111"/>
      <c r="L8" s="111"/>
      <c r="M8" s="111"/>
      <c r="N8" s="111"/>
      <c r="O8" s="111"/>
      <c r="P8" s="163"/>
    </row>
    <row r="9" spans="2:16" s="14" customFormat="1" ht="74.25" customHeight="1">
      <c r="B9" s="226" t="s">
        <v>346</v>
      </c>
      <c r="C9" s="227"/>
      <c r="D9" s="227"/>
      <c r="E9" s="227"/>
      <c r="F9" s="227"/>
      <c r="G9" s="227"/>
      <c r="H9" s="227"/>
      <c r="I9" s="227"/>
      <c r="J9" s="228" t="s">
        <v>345</v>
      </c>
      <c r="K9" s="229"/>
      <c r="L9" s="230"/>
      <c r="M9" s="230"/>
      <c r="N9" s="17"/>
      <c r="O9" s="16"/>
      <c r="P9" s="16"/>
    </row>
    <row r="10" spans="2:16" s="14" customFormat="1" ht="15" customHeight="1">
      <c r="B10" s="16"/>
      <c r="G10" s="17"/>
      <c r="H10" s="17"/>
      <c r="I10" s="17"/>
      <c r="J10" s="17"/>
      <c r="K10" s="17"/>
      <c r="L10" s="17"/>
      <c r="M10" s="17"/>
      <c r="N10" s="17"/>
      <c r="O10" s="16"/>
      <c r="P10" s="16"/>
    </row>
    <row r="11" spans="2:16" s="101" customFormat="1" ht="28.5" customHeight="1" thickBot="1">
      <c r="B11" s="233" t="s">
        <v>295</v>
      </c>
      <c r="C11" s="234"/>
      <c r="D11" s="234"/>
      <c r="E11" s="234"/>
      <c r="F11" s="234"/>
      <c r="G11" s="234"/>
      <c r="H11" s="234"/>
      <c r="I11" s="234"/>
      <c r="J11" s="234"/>
      <c r="K11" s="234"/>
      <c r="L11" s="234"/>
      <c r="M11" s="234"/>
      <c r="N11" s="113"/>
      <c r="O11" s="112"/>
      <c r="P11" s="112"/>
    </row>
    <row r="12" spans="1:17" ht="34.5" customHeight="1" thickTop="1">
      <c r="A12" s="14"/>
      <c r="B12" s="239" t="s">
        <v>7</v>
      </c>
      <c r="C12" s="240"/>
      <c r="D12" s="240"/>
      <c r="E12" s="240"/>
      <c r="F12" s="241"/>
      <c r="G12" s="284" t="s">
        <v>228</v>
      </c>
      <c r="H12" s="285"/>
      <c r="I12" s="285" t="s">
        <v>229</v>
      </c>
      <c r="J12" s="285"/>
      <c r="K12" s="286"/>
      <c r="L12" s="282" t="s">
        <v>208</v>
      </c>
      <c r="M12" s="283"/>
      <c r="N12" s="152" t="s">
        <v>339</v>
      </c>
      <c r="O12" s="280" t="s">
        <v>277</v>
      </c>
      <c r="P12" s="281"/>
      <c r="Q12" s="21"/>
    </row>
    <row r="13" spans="1:17" s="84" customFormat="1" ht="65.25" customHeight="1" thickBot="1">
      <c r="A13" s="82"/>
      <c r="B13" s="114" t="s">
        <v>275</v>
      </c>
      <c r="C13" s="115" t="s">
        <v>310</v>
      </c>
      <c r="D13" s="116" t="s">
        <v>234</v>
      </c>
      <c r="E13" s="116" t="s">
        <v>266</v>
      </c>
      <c r="F13" s="117" t="s">
        <v>290</v>
      </c>
      <c r="G13" s="118" t="s">
        <v>264</v>
      </c>
      <c r="H13" s="119" t="s">
        <v>265</v>
      </c>
      <c r="I13" s="119" t="s">
        <v>363</v>
      </c>
      <c r="J13" s="119" t="s">
        <v>364</v>
      </c>
      <c r="K13" s="120" t="s">
        <v>365</v>
      </c>
      <c r="L13" s="121" t="s">
        <v>262</v>
      </c>
      <c r="M13" s="122" t="s">
        <v>263</v>
      </c>
      <c r="N13" s="153" t="s">
        <v>338</v>
      </c>
      <c r="O13" s="123" t="s">
        <v>209</v>
      </c>
      <c r="P13" s="103" t="s">
        <v>276</v>
      </c>
      <c r="Q13" s="83"/>
    </row>
    <row r="14" spans="1:17" s="13" customFormat="1" ht="89.25" customHeight="1" thickTop="1">
      <c r="A14" s="15"/>
      <c r="B14" s="35">
        <v>144139</v>
      </c>
      <c r="C14" s="36" t="s">
        <v>372</v>
      </c>
      <c r="D14" s="35" t="s">
        <v>210</v>
      </c>
      <c r="E14" s="37" t="s">
        <v>268</v>
      </c>
      <c r="F14" s="37" t="s">
        <v>278</v>
      </c>
      <c r="G14" s="38">
        <v>102596</v>
      </c>
      <c r="H14" s="38"/>
      <c r="I14" s="26">
        <v>21</v>
      </c>
      <c r="J14" s="26"/>
      <c r="K14" s="177">
        <f>SUM('Input form'!$I14:$J14)</f>
        <v>21</v>
      </c>
      <c r="L14" s="38"/>
      <c r="M14" s="38"/>
      <c r="N14" s="179">
        <f aca="true" t="shared" si="0" ref="N14:N22">SUM(G14:H14,L14:M14)</f>
        <v>102596</v>
      </c>
      <c r="O14" s="194" t="s">
        <v>414</v>
      </c>
      <c r="P14" s="80" t="s">
        <v>407</v>
      </c>
      <c r="Q14" s="15"/>
    </row>
    <row r="15" spans="1:17" s="13" customFormat="1" ht="89.25" customHeight="1">
      <c r="A15" s="15"/>
      <c r="B15" s="25">
        <v>130381</v>
      </c>
      <c r="C15" s="33" t="s">
        <v>373</v>
      </c>
      <c r="D15" s="25" t="s">
        <v>210</v>
      </c>
      <c r="E15" s="22" t="s">
        <v>267</v>
      </c>
      <c r="F15" s="22" t="s">
        <v>278</v>
      </c>
      <c r="G15" s="23">
        <v>792526</v>
      </c>
      <c r="H15" s="23"/>
      <c r="I15" s="26">
        <v>24</v>
      </c>
      <c r="J15" s="26"/>
      <c r="K15" s="177">
        <f>SUM('Input form'!$I15:$J15)</f>
        <v>24</v>
      </c>
      <c r="L15" s="23"/>
      <c r="M15" s="23"/>
      <c r="N15" s="180">
        <f t="shared" si="0"/>
        <v>792526</v>
      </c>
      <c r="O15" s="194" t="s">
        <v>414</v>
      </c>
      <c r="P15" s="24" t="s">
        <v>408</v>
      </c>
      <c r="Q15" s="15"/>
    </row>
    <row r="16" spans="1:17" s="13" customFormat="1" ht="89.25" customHeight="1">
      <c r="A16" s="25">
        <v>102758</v>
      </c>
      <c r="B16" s="25">
        <v>102758</v>
      </c>
      <c r="C16" s="33" t="s">
        <v>374</v>
      </c>
      <c r="D16" s="25" t="s">
        <v>210</v>
      </c>
      <c r="E16" s="22" t="s">
        <v>268</v>
      </c>
      <c r="F16" s="22" t="s">
        <v>278</v>
      </c>
      <c r="G16" s="23">
        <v>103624</v>
      </c>
      <c r="H16" s="23"/>
      <c r="I16" s="26">
        <v>28</v>
      </c>
      <c r="J16" s="26"/>
      <c r="K16" s="177">
        <f>SUM('Input form'!$I16:$J16)</f>
        <v>28</v>
      </c>
      <c r="L16" s="23"/>
      <c r="M16" s="23"/>
      <c r="N16" s="180">
        <f t="shared" si="0"/>
        <v>103624</v>
      </c>
      <c r="O16" s="194" t="s">
        <v>414</v>
      </c>
      <c r="P16" s="24" t="s">
        <v>376</v>
      </c>
      <c r="Q16" s="15"/>
    </row>
    <row r="17" spans="1:17" s="13" customFormat="1" ht="75" customHeight="1">
      <c r="A17" s="15"/>
      <c r="B17" s="25">
        <v>130451</v>
      </c>
      <c r="C17" s="33" t="s">
        <v>375</v>
      </c>
      <c r="D17" s="25" t="s">
        <v>210</v>
      </c>
      <c r="E17" s="22" t="s">
        <v>268</v>
      </c>
      <c r="F17" s="22" t="s">
        <v>281</v>
      </c>
      <c r="G17" s="23">
        <v>170000</v>
      </c>
      <c r="H17" s="23"/>
      <c r="I17" s="26">
        <v>6</v>
      </c>
      <c r="J17" s="26"/>
      <c r="K17" s="177">
        <f>SUM('Input form'!$I17:$J17)</f>
        <v>6</v>
      </c>
      <c r="L17" s="23"/>
      <c r="M17" s="23"/>
      <c r="N17" s="180">
        <f t="shared" si="0"/>
        <v>170000</v>
      </c>
      <c r="O17" s="194" t="s">
        <v>414</v>
      </c>
      <c r="P17" s="24" t="s">
        <v>377</v>
      </c>
      <c r="Q17" s="15"/>
    </row>
    <row r="18" spans="2:16" ht="67.5" customHeight="1">
      <c r="B18" s="25">
        <v>102761</v>
      </c>
      <c r="C18" s="33" t="s">
        <v>378</v>
      </c>
      <c r="D18" s="25" t="s">
        <v>210</v>
      </c>
      <c r="E18" s="22" t="s">
        <v>269</v>
      </c>
      <c r="F18" s="22" t="s">
        <v>278</v>
      </c>
      <c r="G18" s="23"/>
      <c r="H18" s="23"/>
      <c r="I18" s="26"/>
      <c r="J18" s="26"/>
      <c r="K18" s="178">
        <f>SUM('Input form'!$I18:$J18)</f>
        <v>0</v>
      </c>
      <c r="L18" s="110">
        <v>671952</v>
      </c>
      <c r="M18" s="23"/>
      <c r="N18" s="180">
        <f t="shared" si="0"/>
        <v>671952</v>
      </c>
      <c r="O18" s="24" t="s">
        <v>413</v>
      </c>
      <c r="P18" s="80" t="s">
        <v>379</v>
      </c>
    </row>
    <row r="19" spans="2:256" ht="57" customHeight="1" thickBot="1">
      <c r="B19" s="25">
        <v>143275</v>
      </c>
      <c r="C19" s="33" t="s">
        <v>380</v>
      </c>
      <c r="D19" s="25" t="s">
        <v>251</v>
      </c>
      <c r="E19" s="22" t="s">
        <v>268</v>
      </c>
      <c r="F19" s="22" t="s">
        <v>279</v>
      </c>
      <c r="G19" s="23"/>
      <c r="H19" s="23">
        <v>11700000</v>
      </c>
      <c r="I19" s="26">
        <v>22</v>
      </c>
      <c r="J19" s="26"/>
      <c r="K19" s="191">
        <f>SUM('Input form'!$I19:$J19)</f>
        <v>22</v>
      </c>
      <c r="L19" s="192"/>
      <c r="M19" s="189"/>
      <c r="N19" s="193">
        <f t="shared" si="0"/>
        <v>11700000</v>
      </c>
      <c r="O19" s="194" t="s">
        <v>382</v>
      </c>
      <c r="P19" s="194" t="s">
        <v>381</v>
      </c>
      <c r="Q19" s="125"/>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c r="DB19" s="126"/>
      <c r="DC19" s="126"/>
      <c r="DD19" s="126"/>
      <c r="DE19" s="126"/>
      <c r="DF19" s="126"/>
      <c r="DG19" s="126"/>
      <c r="DH19" s="126"/>
      <c r="DI19" s="126"/>
      <c r="DJ19" s="126"/>
      <c r="DK19" s="126"/>
      <c r="DL19" s="126"/>
      <c r="DM19" s="126"/>
      <c r="DN19" s="126"/>
      <c r="DO19" s="126"/>
      <c r="DP19" s="126"/>
      <c r="DQ19" s="126"/>
      <c r="DR19" s="126"/>
      <c r="DS19" s="126"/>
      <c r="DT19" s="126"/>
      <c r="DU19" s="126"/>
      <c r="DV19" s="126"/>
      <c r="DW19" s="126"/>
      <c r="DX19" s="126"/>
      <c r="DY19" s="126"/>
      <c r="DZ19" s="126"/>
      <c r="EA19" s="126"/>
      <c r="EB19" s="126"/>
      <c r="EC19" s="126"/>
      <c r="ED19" s="126"/>
      <c r="EE19" s="126"/>
      <c r="EF19" s="126"/>
      <c r="EG19" s="126"/>
      <c r="EH19" s="126"/>
      <c r="EI19" s="126"/>
      <c r="EJ19" s="126"/>
      <c r="EK19" s="126"/>
      <c r="EL19" s="126"/>
      <c r="EM19" s="126"/>
      <c r="EN19" s="126"/>
      <c r="EO19" s="126"/>
      <c r="EP19" s="126"/>
      <c r="EQ19" s="126"/>
      <c r="ER19" s="126"/>
      <c r="ES19" s="126"/>
      <c r="ET19" s="126"/>
      <c r="EU19" s="126"/>
      <c r="EV19" s="126"/>
      <c r="EW19" s="126"/>
      <c r="EX19" s="126"/>
      <c r="EY19" s="126"/>
      <c r="EZ19" s="126"/>
      <c r="FA19" s="126"/>
      <c r="FB19" s="126"/>
      <c r="FC19" s="126"/>
      <c r="FD19" s="126"/>
      <c r="FE19" s="126"/>
      <c r="FF19" s="126"/>
      <c r="FG19" s="126"/>
      <c r="FH19" s="126"/>
      <c r="FI19" s="126"/>
      <c r="FJ19" s="126"/>
      <c r="FK19" s="126"/>
      <c r="FL19" s="126"/>
      <c r="FM19" s="126"/>
      <c r="FN19" s="126"/>
      <c r="FO19" s="126"/>
      <c r="FP19" s="126"/>
      <c r="FQ19" s="126"/>
      <c r="FR19" s="126"/>
      <c r="FS19" s="126"/>
      <c r="FT19" s="126"/>
      <c r="FU19" s="126"/>
      <c r="FV19" s="126"/>
      <c r="FW19" s="126"/>
      <c r="FX19" s="126"/>
      <c r="FY19" s="126"/>
      <c r="FZ19" s="126"/>
      <c r="GA19" s="126"/>
      <c r="GB19" s="126"/>
      <c r="GC19" s="126"/>
      <c r="GD19" s="126"/>
      <c r="GE19" s="126"/>
      <c r="GF19" s="126"/>
      <c r="GG19" s="126"/>
      <c r="GH19" s="126"/>
      <c r="GI19" s="126"/>
      <c r="GJ19" s="126"/>
      <c r="GK19" s="126"/>
      <c r="GL19" s="126"/>
      <c r="GM19" s="126"/>
      <c r="GN19" s="126"/>
      <c r="GO19" s="126"/>
      <c r="GP19" s="126"/>
      <c r="GQ19" s="126"/>
      <c r="GR19" s="126"/>
      <c r="GS19" s="126"/>
      <c r="GT19" s="126"/>
      <c r="GU19" s="126"/>
      <c r="GV19" s="126"/>
      <c r="GW19" s="126"/>
      <c r="GX19" s="126"/>
      <c r="GY19" s="126"/>
      <c r="GZ19" s="126"/>
      <c r="HA19" s="126"/>
      <c r="HB19" s="126"/>
      <c r="HC19" s="126"/>
      <c r="HD19" s="126"/>
      <c r="HE19" s="126"/>
      <c r="HF19" s="126"/>
      <c r="HG19" s="126"/>
      <c r="HH19" s="126"/>
      <c r="HI19" s="126"/>
      <c r="HJ19" s="126"/>
      <c r="HK19" s="126"/>
      <c r="HL19" s="126"/>
      <c r="HM19" s="126"/>
      <c r="HN19" s="126"/>
      <c r="HO19" s="126"/>
      <c r="HP19" s="126"/>
      <c r="HQ19" s="126"/>
      <c r="HR19" s="126"/>
      <c r="HS19" s="126"/>
      <c r="HT19" s="126"/>
      <c r="HU19" s="126"/>
      <c r="HV19" s="126"/>
      <c r="HW19" s="126"/>
      <c r="HX19" s="126"/>
      <c r="HY19" s="126"/>
      <c r="HZ19" s="126"/>
      <c r="IA19" s="126"/>
      <c r="IB19" s="126"/>
      <c r="IC19" s="126"/>
      <c r="ID19" s="126"/>
      <c r="IE19" s="126"/>
      <c r="IF19" s="126"/>
      <c r="IG19" s="126"/>
      <c r="IH19" s="126"/>
      <c r="II19" s="126"/>
      <c r="IJ19" s="126"/>
      <c r="IK19" s="126"/>
      <c r="IL19" s="126"/>
      <c r="IM19" s="126"/>
      <c r="IN19" s="126"/>
      <c r="IO19" s="126"/>
      <c r="IP19" s="126"/>
      <c r="IQ19" s="126"/>
      <c r="IR19" s="126"/>
      <c r="IS19" s="126"/>
      <c r="IT19" s="126"/>
      <c r="IU19" s="126"/>
      <c r="IV19" s="126"/>
    </row>
    <row r="20" spans="2:16" ht="70.5" customHeight="1" thickTop="1">
      <c r="B20" s="25">
        <v>141255</v>
      </c>
      <c r="C20" s="33" t="s">
        <v>383</v>
      </c>
      <c r="D20" s="25" t="s">
        <v>251</v>
      </c>
      <c r="E20" s="22" t="s">
        <v>267</v>
      </c>
      <c r="F20" s="22" t="s">
        <v>280</v>
      </c>
      <c r="G20" s="23">
        <v>703110</v>
      </c>
      <c r="H20" s="23"/>
      <c r="I20" s="26">
        <v>15</v>
      </c>
      <c r="J20" s="190"/>
      <c r="K20" s="191">
        <f>SUM('Input form'!$I20:$J20)</f>
        <v>15</v>
      </c>
      <c r="L20" s="192"/>
      <c r="M20" s="189"/>
      <c r="N20" s="193">
        <f t="shared" si="0"/>
        <v>703110</v>
      </c>
      <c r="O20" s="194" t="s">
        <v>414</v>
      </c>
      <c r="P20" s="194" t="s">
        <v>417</v>
      </c>
    </row>
    <row r="21" spans="2:16" ht="89.25" customHeight="1">
      <c r="B21" s="186">
        <v>11139</v>
      </c>
      <c r="C21" s="187" t="s">
        <v>384</v>
      </c>
      <c r="D21" s="186" t="s">
        <v>251</v>
      </c>
      <c r="E21" s="188" t="s">
        <v>268</v>
      </c>
      <c r="F21" s="188" t="s">
        <v>279</v>
      </c>
      <c r="G21" s="189">
        <v>50000</v>
      </c>
      <c r="H21" s="189"/>
      <c r="I21" s="190">
        <v>4</v>
      </c>
      <c r="J21" s="190"/>
      <c r="K21" s="191">
        <f>SUM('Input form'!$I21:$J21)</f>
        <v>4</v>
      </c>
      <c r="L21" s="192"/>
      <c r="M21" s="189"/>
      <c r="N21" s="193">
        <f t="shared" si="0"/>
        <v>50000</v>
      </c>
      <c r="O21" s="194" t="s">
        <v>413</v>
      </c>
      <c r="P21" s="194" t="s">
        <v>412</v>
      </c>
    </row>
    <row r="22" spans="2:16" ht="89.25" customHeight="1">
      <c r="B22" s="25">
        <v>141255</v>
      </c>
      <c r="C22" s="203" t="s">
        <v>416</v>
      </c>
      <c r="D22" s="25" t="s">
        <v>210</v>
      </c>
      <c r="E22" s="22"/>
      <c r="F22" s="22" t="s">
        <v>279</v>
      </c>
      <c r="G22" s="189">
        <v>1100000</v>
      </c>
      <c r="H22" s="189"/>
      <c r="I22" s="190">
        <v>25</v>
      </c>
      <c r="J22" s="190"/>
      <c r="K22" s="191">
        <f>SUM('Input form'!$I22:$J22)</f>
        <v>25</v>
      </c>
      <c r="L22" s="192"/>
      <c r="M22" s="189"/>
      <c r="N22" s="193">
        <f t="shared" si="0"/>
        <v>1100000</v>
      </c>
      <c r="O22" s="194" t="s">
        <v>414</v>
      </c>
      <c r="P22" s="194" t="s">
        <v>418</v>
      </c>
    </row>
    <row r="23" spans="2:16" ht="89.25" customHeight="1">
      <c r="B23" s="186">
        <v>145410</v>
      </c>
      <c r="C23" s="187" t="s">
        <v>410</v>
      </c>
      <c r="D23" s="186" t="s">
        <v>210</v>
      </c>
      <c r="E23" s="22" t="s">
        <v>271</v>
      </c>
      <c r="F23" s="22" t="s">
        <v>281</v>
      </c>
      <c r="G23" s="189">
        <v>11600</v>
      </c>
      <c r="H23" s="189"/>
      <c r="I23" s="190">
        <v>5</v>
      </c>
      <c r="J23" s="190"/>
      <c r="K23" s="191">
        <f>SUM('Input form'!$I23:$J23)</f>
        <v>5</v>
      </c>
      <c r="L23" s="192"/>
      <c r="M23" s="189"/>
      <c r="N23" s="193">
        <f>SUM(G23:H23,L23:M23)</f>
        <v>11600</v>
      </c>
      <c r="O23" s="194" t="s">
        <v>411</v>
      </c>
      <c r="P23" s="194" t="s">
        <v>415</v>
      </c>
    </row>
    <row r="24" spans="3:16" ht="89.25" customHeight="1">
      <c r="C24" s="34"/>
      <c r="D24" s="14"/>
      <c r="E24" s="14"/>
      <c r="F24" s="14"/>
      <c r="G24" s="17"/>
      <c r="H24" s="17"/>
      <c r="I24" s="17"/>
      <c r="J24" s="17"/>
      <c r="K24" s="17"/>
      <c r="L24" s="17"/>
      <c r="M24" s="17"/>
      <c r="N24" s="17"/>
      <c r="O24" s="16"/>
      <c r="P24" s="16"/>
    </row>
    <row r="25" spans="2:16" ht="89.25" customHeight="1" thickBot="1">
      <c r="B25" s="16"/>
      <c r="C25" s="159"/>
      <c r="D25" s="14"/>
      <c r="E25" s="14"/>
      <c r="F25" s="14"/>
      <c r="G25" s="17"/>
      <c r="H25" s="17"/>
      <c r="I25" s="17"/>
      <c r="J25" s="17"/>
      <c r="K25" s="160"/>
      <c r="L25" s="17"/>
      <c r="M25" s="17"/>
      <c r="N25" s="17"/>
      <c r="O25" s="16"/>
      <c r="P25" s="16"/>
    </row>
    <row r="26" spans="2:16" ht="89.25" customHeight="1" thickBot="1" thickTop="1">
      <c r="B26" s="231" t="s">
        <v>294</v>
      </c>
      <c r="C26" s="232"/>
      <c r="D26" s="232"/>
      <c r="E26" s="232"/>
      <c r="F26" s="232"/>
      <c r="G26" s="232"/>
      <c r="H26" s="232"/>
      <c r="I26" s="232"/>
      <c r="J26" s="232"/>
      <c r="K26" s="232"/>
      <c r="L26" s="232"/>
      <c r="M26" s="232"/>
      <c r="N26" s="164"/>
      <c r="O26" s="164"/>
      <c r="P26" s="164"/>
    </row>
    <row r="27" spans="2:16" ht="89.25" customHeight="1" thickBot="1" thickTop="1">
      <c r="B27" s="236" t="s">
        <v>211</v>
      </c>
      <c r="C27" s="238"/>
      <c r="D27" s="236" t="s">
        <v>220</v>
      </c>
      <c r="E27" s="238"/>
      <c r="F27" s="236" t="s">
        <v>226</v>
      </c>
      <c r="G27" s="237"/>
      <c r="H27" s="237"/>
      <c r="I27" s="237"/>
      <c r="J27" s="237"/>
      <c r="K27" s="237"/>
      <c r="L27" s="237"/>
      <c r="M27" s="238"/>
      <c r="N27" s="124"/>
      <c r="O27" s="235" t="s">
        <v>215</v>
      </c>
      <c r="P27" s="235"/>
    </row>
    <row r="28" spans="2:16" ht="89.25" customHeight="1" thickTop="1">
      <c r="B28" s="245" t="s">
        <v>385</v>
      </c>
      <c r="C28" s="245"/>
      <c r="D28" s="245" t="s">
        <v>386</v>
      </c>
      <c r="E28" s="245"/>
      <c r="F28" s="242" t="s">
        <v>387</v>
      </c>
      <c r="G28" s="243"/>
      <c r="H28" s="243"/>
      <c r="I28" s="243"/>
      <c r="J28" s="243"/>
      <c r="K28" s="243"/>
      <c r="L28" s="243"/>
      <c r="M28" s="244"/>
      <c r="N28" s="219" t="s">
        <v>409</v>
      </c>
      <c r="O28" s="222"/>
      <c r="P28" s="223"/>
    </row>
    <row r="29" spans="2:16" ht="89.25" customHeight="1">
      <c r="B29" s="246" t="s">
        <v>388</v>
      </c>
      <c r="C29" s="246"/>
      <c r="D29" s="246" t="s">
        <v>389</v>
      </c>
      <c r="E29" s="246"/>
      <c r="F29" s="246" t="s">
        <v>387</v>
      </c>
      <c r="G29" s="291"/>
      <c r="H29" s="291"/>
      <c r="I29" s="291"/>
      <c r="J29" s="291"/>
      <c r="K29" s="291"/>
      <c r="L29" s="291"/>
      <c r="M29" s="292"/>
      <c r="N29" s="219" t="s">
        <v>390</v>
      </c>
      <c r="O29" s="222"/>
      <c r="P29" s="223"/>
    </row>
    <row r="30" spans="2:16" ht="89.25" customHeight="1" thickBot="1">
      <c r="B30" s="246" t="s">
        <v>391</v>
      </c>
      <c r="C30" s="246"/>
      <c r="D30" s="246" t="s">
        <v>392</v>
      </c>
      <c r="E30" s="246"/>
      <c r="F30" s="246" t="s">
        <v>393</v>
      </c>
      <c r="G30" s="291"/>
      <c r="H30" s="291"/>
      <c r="I30" s="291"/>
      <c r="J30" s="291"/>
      <c r="K30" s="291"/>
      <c r="L30" s="291"/>
      <c r="M30" s="292"/>
      <c r="N30" s="219" t="s">
        <v>394</v>
      </c>
      <c r="O30" s="222"/>
      <c r="P30" s="223"/>
    </row>
    <row r="31" spans="2:16" ht="89.25" customHeight="1" thickBot="1" thickTop="1">
      <c r="B31" s="219" t="s">
        <v>395</v>
      </c>
      <c r="C31" s="221"/>
      <c r="D31" s="219" t="s">
        <v>396</v>
      </c>
      <c r="E31" s="221"/>
      <c r="F31" s="242" t="s">
        <v>397</v>
      </c>
      <c r="G31" s="289"/>
      <c r="H31" s="289"/>
      <c r="I31" s="289"/>
      <c r="J31" s="289"/>
      <c r="K31" s="289"/>
      <c r="L31" s="289"/>
      <c r="M31" s="290"/>
      <c r="N31" s="219" t="s">
        <v>398</v>
      </c>
      <c r="O31" s="220"/>
      <c r="P31" s="221"/>
    </row>
    <row r="32" spans="2:16" ht="89.25" customHeight="1" thickTop="1">
      <c r="B32" s="219" t="s">
        <v>399</v>
      </c>
      <c r="C32" s="221"/>
      <c r="D32" s="219" t="s">
        <v>400</v>
      </c>
      <c r="E32" s="221"/>
      <c r="F32" s="242" t="s">
        <v>401</v>
      </c>
      <c r="G32" s="289"/>
      <c r="H32" s="289"/>
      <c r="I32" s="289"/>
      <c r="J32" s="289"/>
      <c r="K32" s="289"/>
      <c r="L32" s="289"/>
      <c r="M32" s="290"/>
      <c r="N32" s="219" t="s">
        <v>402</v>
      </c>
      <c r="O32" s="220"/>
      <c r="P32" s="221"/>
    </row>
    <row r="33" spans="2:16" ht="89.25" customHeight="1">
      <c r="B33" s="246" t="s">
        <v>403</v>
      </c>
      <c r="C33" s="246"/>
      <c r="D33" s="246" t="s">
        <v>404</v>
      </c>
      <c r="E33" s="246"/>
      <c r="F33" s="246" t="s">
        <v>405</v>
      </c>
      <c r="G33" s="291"/>
      <c r="H33" s="291"/>
      <c r="I33" s="291"/>
      <c r="J33" s="291"/>
      <c r="K33" s="291"/>
      <c r="L33" s="291"/>
      <c r="M33" s="292"/>
      <c r="N33" s="219" t="s">
        <v>406</v>
      </c>
      <c r="O33" s="222"/>
      <c r="P33" s="223"/>
    </row>
    <row r="34" spans="2:16" ht="89.25" customHeight="1">
      <c r="B34" s="246"/>
      <c r="C34" s="246"/>
      <c r="D34" s="246"/>
      <c r="E34" s="246"/>
      <c r="F34" s="246"/>
      <c r="G34" s="246"/>
      <c r="H34" s="246"/>
      <c r="I34" s="246"/>
      <c r="J34" s="246"/>
      <c r="K34" s="246"/>
      <c r="L34" s="246"/>
      <c r="M34" s="246"/>
      <c r="N34" s="219"/>
      <c r="O34" s="224"/>
      <c r="P34" s="225"/>
    </row>
    <row r="35" ht="89.25" customHeight="1">
      <c r="C35" s="34"/>
    </row>
    <row r="36" ht="89.25" customHeight="1"/>
    <row r="37" ht="89.25" customHeight="1"/>
    <row r="38" ht="89.25" customHeight="1"/>
    <row r="39" ht="89.25" customHeight="1"/>
    <row r="40" ht="89.25" customHeight="1"/>
    <row r="41" ht="89.25" customHeight="1"/>
    <row r="42" ht="89.25" customHeight="1"/>
    <row r="43" ht="89.25" customHeight="1"/>
    <row r="44" ht="89.25" customHeight="1"/>
    <row r="45" ht="89.25" customHeight="1"/>
    <row r="46" ht="85.5" customHeight="1"/>
    <row r="47" ht="85.5" customHeight="1"/>
    <row r="48" ht="85.5" customHeight="1"/>
    <row r="49" ht="85.5" customHeight="1"/>
    <row r="50" ht="85.5" customHeight="1"/>
    <row r="51" ht="85.5" customHeight="1"/>
    <row r="52" ht="85.5" customHeight="1"/>
    <row r="53" ht="85.5" customHeight="1"/>
    <row r="54" ht="85.5" customHeight="1"/>
    <row r="55" ht="85.5" customHeight="1"/>
    <row r="56" ht="85.5" customHeight="1"/>
    <row r="57" ht="85.5" customHeight="1"/>
    <row r="58" ht="85.5" customHeight="1"/>
    <row r="59" ht="85.5" customHeight="1"/>
    <row r="60" ht="85.5" customHeight="1"/>
    <row r="61" ht="85.5" customHeight="1"/>
    <row r="62" ht="85.5" customHeight="1"/>
    <row r="63" ht="85.5" customHeight="1"/>
    <row r="64" ht="85.5" customHeight="1"/>
    <row r="65" ht="85.5" customHeight="1"/>
    <row r="66" ht="85.5" customHeight="1"/>
    <row r="67" ht="85.5" customHeight="1"/>
    <row r="68" ht="85.5" customHeight="1"/>
    <row r="69" ht="85.5" customHeight="1"/>
    <row r="70" ht="85.5" customHeight="1"/>
    <row r="71" ht="85.5" customHeight="1"/>
    <row r="72" ht="85.5" customHeight="1"/>
    <row r="73" ht="85.5" customHeight="1"/>
    <row r="74" ht="85.5" customHeight="1"/>
    <row r="75" ht="85.5" customHeight="1"/>
    <row r="76" ht="85.5" customHeight="1"/>
    <row r="77" ht="85.5" customHeight="1"/>
    <row r="78" ht="85.5" customHeight="1"/>
    <row r="79" ht="85.5" customHeight="1"/>
    <row r="80" ht="85.5" customHeight="1"/>
    <row r="81" ht="85.5" customHeight="1"/>
    <row r="82" ht="85.5" customHeight="1"/>
    <row r="83" ht="85.5" customHeight="1"/>
    <row r="84" ht="85.5" customHeight="1"/>
    <row r="85" ht="85.5" customHeight="1"/>
    <row r="86" ht="85.5" customHeight="1"/>
    <row r="87" ht="85.5" customHeight="1"/>
    <row r="88" ht="85.5" customHeight="1"/>
    <row r="89" ht="85.5" customHeight="1"/>
    <row r="90" ht="85.5" customHeight="1"/>
    <row r="91" ht="85.5" customHeight="1"/>
    <row r="92" ht="85.5" customHeight="1"/>
    <row r="93" ht="85.5" customHeight="1"/>
    <row r="94" ht="85.5" customHeight="1"/>
    <row r="95" ht="85.5" customHeight="1"/>
    <row r="96" ht="85.5" customHeight="1"/>
    <row r="97" ht="85.5" customHeight="1"/>
    <row r="98" ht="85.5" customHeight="1"/>
    <row r="99" ht="85.5" customHeight="1"/>
    <row r="100" ht="85.5" customHeight="1"/>
    <row r="101" ht="85.5" customHeight="1"/>
    <row r="102" ht="85.5" customHeight="1"/>
    <row r="103" ht="85.5" customHeight="1"/>
    <row r="104" ht="85.5" customHeight="1"/>
    <row r="105" ht="85.5" customHeight="1"/>
    <row r="106" ht="85.5" customHeight="1"/>
    <row r="107" ht="85.5" customHeight="1"/>
    <row r="108" ht="85.5" customHeight="1"/>
    <row r="109" ht="85.5" customHeight="1"/>
    <row r="110" ht="85.5" customHeight="1"/>
    <row r="111" ht="85.5" customHeight="1"/>
    <row r="112" ht="85.5" customHeight="1"/>
    <row r="113" ht="85.5" customHeight="1"/>
  </sheetData>
  <sheetProtection sheet="1" objects="1" scenarios="1" formatCells="0" formatColumns="0" formatRows="0" insertRows="0" deleteRows="0" sort="0" autoFilter="0"/>
  <mergeCells count="58">
    <mergeCell ref="B32:C32"/>
    <mergeCell ref="D32:E32"/>
    <mergeCell ref="D29:E29"/>
    <mergeCell ref="F29:M29"/>
    <mergeCell ref="B30:C30"/>
    <mergeCell ref="D30:E30"/>
    <mergeCell ref="B31:C31"/>
    <mergeCell ref="D31:E31"/>
    <mergeCell ref="B34:C34"/>
    <mergeCell ref="D34:E34"/>
    <mergeCell ref="F34:M34"/>
    <mergeCell ref="B33:C33"/>
    <mergeCell ref="D33:E33"/>
    <mergeCell ref="B1:F1"/>
    <mergeCell ref="F31:M31"/>
    <mergeCell ref="F32:M32"/>
    <mergeCell ref="F33:M33"/>
    <mergeCell ref="F30:M30"/>
    <mergeCell ref="O7:P7"/>
    <mergeCell ref="L6:M6"/>
    <mergeCell ref="O12:P12"/>
    <mergeCell ref="L12:M12"/>
    <mergeCell ref="G12:H12"/>
    <mergeCell ref="I12:K12"/>
    <mergeCell ref="O6:P6"/>
    <mergeCell ref="O2:P2"/>
    <mergeCell ref="J4:K4"/>
    <mergeCell ref="L4:M4"/>
    <mergeCell ref="B2:L2"/>
    <mergeCell ref="B4:D4"/>
    <mergeCell ref="E4:H4"/>
    <mergeCell ref="B7:D7"/>
    <mergeCell ref="L7:M7"/>
    <mergeCell ref="E6:F6"/>
    <mergeCell ref="E7:F7"/>
    <mergeCell ref="H6:K6"/>
    <mergeCell ref="H7:K7"/>
    <mergeCell ref="B6:D6"/>
    <mergeCell ref="B12:F12"/>
    <mergeCell ref="B27:C27"/>
    <mergeCell ref="D27:E27"/>
    <mergeCell ref="N28:P28"/>
    <mergeCell ref="N29:P29"/>
    <mergeCell ref="N30:P30"/>
    <mergeCell ref="F28:M28"/>
    <mergeCell ref="B28:C28"/>
    <mergeCell ref="D28:E28"/>
    <mergeCell ref="B29:C29"/>
    <mergeCell ref="N31:P31"/>
    <mergeCell ref="N32:P32"/>
    <mergeCell ref="N33:P33"/>
    <mergeCell ref="N34:P34"/>
    <mergeCell ref="B9:I9"/>
    <mergeCell ref="J9:M9"/>
    <mergeCell ref="B26:M26"/>
    <mergeCell ref="B11:M11"/>
    <mergeCell ref="O27:P27"/>
    <mergeCell ref="F27:M27"/>
  </mergeCells>
  <conditionalFormatting sqref="L6:M6">
    <cfRule type="cellIs" priority="8" dxfId="5" operator="greaterThan">
      <formula>$E$6</formula>
    </cfRule>
  </conditionalFormatting>
  <conditionalFormatting sqref="L7:M7">
    <cfRule type="cellIs" priority="7" dxfId="5" operator="greaterThan">
      <formula>$E$7</formula>
    </cfRule>
  </conditionalFormatting>
  <conditionalFormatting sqref="O6:O7">
    <cfRule type="cellIs" priority="3" dxfId="6" operator="equal">
      <formula>"Error: Exceeded funding: Other investment columns J and M should not exceed total amount in cell F7"</formula>
    </cfRule>
  </conditionalFormatting>
  <conditionalFormatting sqref="N4:N8 A8:M8">
    <cfRule type="cellIs" priority="2" dxfId="0" operator="equal">
      <formula>"Error: Exceeded funding. Special provision fund expenditure should not exceed allocation. Check amounts entered into columns H and J"</formula>
    </cfRule>
  </conditionalFormatting>
  <conditionalFormatting sqref="B9">
    <cfRule type="cellIs" priority="1" dxfId="0" operator="equal">
      <formula>"Error: Exceeded funding. Special provision fund expenditure should not exceed allocation. Check amounts entered into columns H and J"</formula>
    </cfRule>
  </conditionalFormatting>
  <dataValidations count="31">
    <dataValidation type="textLength" operator="lessThanOrEqual" allowBlank="1" showInputMessage="1" showErrorMessage="1" promptTitle="200 character limit" errorTitle="Character limit exceeded" error="Please do not enter over 200 characters in this box." sqref="D28:D34 B28:B34 O14:O23">
      <formula1>200</formula1>
    </dataValidation>
    <dataValidation type="date" allowBlank="1" showInputMessage="1" showErrorMessage="1" sqref="Q6">
      <formula1>42767</formula1>
      <formula2>45689</formula2>
    </dataValidation>
    <dataValidation type="whole" allowBlank="1" showInputMessage="1" showErrorMessage="1" sqref="E7:F7">
      <formula1>0</formula1>
      <formula2>5000000</formula2>
    </dataValidation>
    <dataValidation type="date" allowBlank="1" showInputMessage="1" showErrorMessage="1" sqref="L4:N4">
      <formula1>42845</formula1>
      <formula2>45036</formula2>
    </dataValidation>
    <dataValidation type="whole" operator="lessThanOrEqual" allowBlank="1" showInputMessage="1" showErrorMessage="1" sqref="N7:N8 L7:M7 A8:M8">
      <formula1>#REF!</formula1>
    </dataValidation>
    <dataValidation type="whole" operator="lessThanOrEqual" allowBlank="1" showInputMessage="1" showErrorMessage="1" errorTitle="Exceeds allocation" error="The total investment from the special provision fund cannot exceed your allocation. Please include any additional investment in the column labelled 'other investment'." sqref="L6:P6">
      <formula1>E6</formula1>
    </dataValidation>
    <dataValidation type="list" allowBlank="1" showInputMessage="1" showErrorMessage="1" sqref="E5:F5">
      <formula1>$O$7:$O$9</formula1>
    </dataValidation>
    <dataValidation type="custom" allowBlank="1" showInputMessage="1" showErrorMessage="1" errorTitle="Allocation limit exceeded" error="The sum of your expenditure exceeds the amount you have allocated as 'Other investment'. Please check that you have entered the correct amount in cell F6 and this cell." sqref="M14:N14 M16:N23 H14:H23">
      <formula1>M14&lt;=$E$7</formula1>
    </dataValidation>
    <dataValidation operator="equal" allowBlank="1" promptTitle="Total additional places" prompt="This should equal 'Special provision fund additional places' (column I) plus 'Other additional places' (Column J). Places should not be counted twice." errorTitle="Does not add up" sqref="K14"/>
    <dataValidation type="whole" operator="equal" allowBlank="1" showInputMessage="1" showErrorMessage="1" errorTitle="Enter sum of total places" error="This should be the same as 'Special provision fund additional places' plus 'other additional places'." sqref="K15">
      <formula1>I15+J15</formula1>
    </dataValidation>
    <dataValidation type="custom" allowBlank="1" showInputMessage="1" showErrorMessage="1" errorTitle="Allocation limit exceeded" error="The sum of your expenditure exceeds the amount you have allocated as 'Other investment'. Please check that you have entered the correct amount in cell E6 and this cell." sqref="M15:N15">
      <formula1>M15&lt;=$E$7</formula1>
    </dataValidation>
    <dataValidation type="custom" allowBlank="1" showInputMessage="1" showErrorMessage="1" errorTitle="Allocation limit exceeded" error="The sum of your expenditure exceeds the special provision fund allocation. Please check that you have selected the correct local authority allocation. Please enter any additional expenditure in the 'other investment' columns." sqref="G14:G23 L14:L23">
      <formula1>G14&lt;=$E$6</formula1>
    </dataValidation>
    <dataValidation type="list" allowBlank="1" showInputMessage="1" showErrorMessage="1" sqref="D3 D10 D5:D7">
      <formula1>$L$7:$L$16</formula1>
    </dataValidation>
    <dataValidation type="whole" operator="lessThanOrEqual" allowBlank="1" showInputMessage="1" showErrorMessage="1" errorTitle="Exceeded place number" error="The entry information for this cell is limited to 200 places. If the project will create over 200 places you will need to unlock the spreadsheet using the password on the information tab." sqref="I14:J23">
      <formula1>200</formula1>
    </dataValidation>
    <dataValidation type="textLength" operator="lessThanOrEqual" allowBlank="1" showInputMessage="1" showErrorMessage="1" errorTitle="Character limit exceeded" error="Please do not enter over 600 characters in this box. " sqref="P14 P18:P23">
      <formula1>600</formula1>
    </dataValidation>
    <dataValidation type="textLength" operator="lessThanOrEqual" allowBlank="1" showInputMessage="1" showErrorMessage="1" errorTitle="Character limit exceeded" error="Please do not enter over 600 characters in this box." sqref="P15 P17">
      <formula1>600</formula1>
    </dataValidation>
    <dataValidation type="textLength" operator="lessThanOrEqual" allowBlank="1" showInputMessage="1" showErrorMessage="1" errorTitle="Chracter limit exceeded" error="Please do not enter over 600 characters in this box." sqref="P16">
      <formula1>600</formula1>
    </dataValidation>
    <dataValidation type="textLength" operator="lessThanOrEqual" allowBlank="1" showInputMessage="1" showErrorMessage="1" errorTitle="Character limit exceeded" error="Please do not enter over 600 characters." sqref="F28:M29 F31:M31 F34:M34 N28:P32">
      <formula1>600</formula1>
    </dataValidation>
    <dataValidation type="textLength" operator="lessThanOrEqual" allowBlank="1" showInputMessage="1" showErrorMessage="1" errorTitle="Character limit exceeded" error="Please do not enter over 600 characters" sqref="F30:M30 F32:M32">
      <formula1>600</formula1>
    </dataValidation>
    <dataValidation type="textLength" operator="lessThanOrEqual" allowBlank="1" showInputMessage="1" showErrorMessage="1" errorTitle="Character limit exceeded" error="Please do not enter over 6oo characters." sqref="F33:M33">
      <formula1>600</formula1>
    </dataValidation>
    <dataValidation type="textLength" operator="lessThanOrEqual" allowBlank="1" showInputMessage="1" showErrorMessage="1" errorTitle="Character limit exceeded" error="Please do not enter over 600 characters," sqref="N33:P33">
      <formula1>600</formula1>
    </dataValidation>
    <dataValidation allowBlank="1" showInputMessage="1" showErrorMessage="1" errorTitle="Character limit exceeded" error="Please do not enter over 600 characters." sqref="N34:P34"/>
    <dataValidation type="whole" operator="equal" allowBlank="1" showInputMessage="1" showErrorMessage="1" sqref="K16:K23">
      <formula1>I16+J16</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2:G3 G12:G13">
      <formula1>SUM(G:G)&lt;=E5</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10">
      <formula1>SUM(G:G)&lt;=E12</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5:G7">
      <formula1>SUM(G:G)&lt;=E9</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35:G65536">
      <formula1>SUM(G:G)&lt;='Input form'!#REF!</formula1>
    </dataValidation>
    <dataValidation type="custom" allowBlank="1" showInputMessage="1" showErrorMessage="1" sqref="I37:I65536 I2:I7">
      <formula1>SUM(G:G,I:I)&lt;=G40</formula1>
    </dataValidation>
    <dataValidation type="custom" allowBlank="1" showInputMessage="1" showErrorMessage="1" sqref="I10">
      <formula1>SUM(G:G,I:I)&lt;=G12</formula1>
    </dataValidation>
    <dataValidation type="custom" allowBlank="1" showInputMessage="1" showErrorMessage="1" sqref="I35:I36">
      <formula1>SUM(G:G,I:I)&lt;='Input form'!#REF!</formula1>
    </dataValidation>
    <dataValidation type="custom" allowBlank="1" showInputMessage="1" showErrorMessage="1" sqref="L12">
      <formula1>SUM(G:G,I:I)&lt;=G15</formula1>
    </dataValidation>
  </dataValidations>
  <printOptions/>
  <pageMargins left="0.23622047244094488" right="0.23622047244094488" top="0.3937007874015748" bottom="0.23622047244094488" header="0.31496062992125984" footer="0.31496062992125984"/>
  <pageSetup fitToHeight="0" fitToWidth="1" horizontalDpi="600" verticalDpi="600" orientation="landscape" paperSize="8" scale="48" r:id="rId3"/>
  <ignoredErrors>
    <ignoredError sqref="K14:K18 N18" unlockedFormula="1"/>
    <ignoredError sqref="N14 N17 N15:N16" formulaRange="1" unlockedFormula="1"/>
    <ignoredError sqref="N15:N16" listDataValidation="1" formulaRange="1" unlockedFormula="1"/>
  </ignoredErrors>
  <drawing r:id="rId2"/>
  <tableParts>
    <tablePart r:id="rId1"/>
  </tableParts>
</worksheet>
</file>

<file path=xl/worksheets/sheet3.xml><?xml version="1.0" encoding="utf-8"?>
<worksheet xmlns="http://schemas.openxmlformats.org/spreadsheetml/2006/main" xmlns:r="http://schemas.openxmlformats.org/officeDocument/2006/relationships">
  <sheetPr codeName="Sheet3">
    <tabColor theme="7" tint="0.39998000860214233"/>
  </sheetPr>
  <dimension ref="A1:K34"/>
  <sheetViews>
    <sheetView zoomScale="70" zoomScaleNormal="70" zoomScalePageLayoutView="55" workbookViewId="0" topLeftCell="A1">
      <selection activeCell="L29" sqref="L29"/>
    </sheetView>
  </sheetViews>
  <sheetFormatPr defaultColWidth="9.00390625" defaultRowHeight="15"/>
  <cols>
    <col min="1" max="1" width="0.9921875" style="1" customWidth="1"/>
    <col min="2" max="2" width="35.421875" style="1" customWidth="1"/>
    <col min="3" max="3" width="6.140625" style="1" customWidth="1"/>
    <col min="4" max="4" width="14.8515625" style="1" customWidth="1"/>
    <col min="5" max="5" width="2.8515625" style="1" customWidth="1"/>
    <col min="6" max="6" width="0.85546875" style="1" customWidth="1"/>
    <col min="7" max="7" width="47.00390625" style="1" customWidth="1"/>
    <col min="8" max="8" width="20.00390625" style="1" customWidth="1"/>
    <col min="9" max="9" width="44.7109375" style="1" customWidth="1"/>
    <col min="10" max="10" width="18.00390625" style="1" customWidth="1"/>
    <col min="11" max="11" width="1.28515625" style="1" customWidth="1"/>
    <col min="12" max="16384" width="9.00390625" style="1" customWidth="1"/>
  </cols>
  <sheetData>
    <row r="1" spans="1:11" ht="36.75" customHeight="1">
      <c r="A1" s="161"/>
      <c r="B1" s="293" t="str">
        <f>'Input form'!E4</f>
        <v>Newham</v>
      </c>
      <c r="C1" s="294"/>
      <c r="D1" s="294"/>
      <c r="E1" s="294"/>
      <c r="F1" s="294"/>
      <c r="G1" s="294"/>
      <c r="H1" s="294"/>
      <c r="I1" s="294"/>
      <c r="J1" s="295"/>
      <c r="K1" s="144"/>
    </row>
    <row r="2" spans="1:11" ht="3.75" customHeight="1" thickBot="1">
      <c r="A2" s="161"/>
      <c r="B2" s="132"/>
      <c r="C2" s="133"/>
      <c r="D2" s="133"/>
      <c r="E2" s="133"/>
      <c r="F2" s="133"/>
      <c r="G2" s="128"/>
      <c r="H2" s="128"/>
      <c r="I2" s="148"/>
      <c r="J2" s="148"/>
      <c r="K2" s="144"/>
    </row>
    <row r="3" spans="1:11" s="2" customFormat="1" ht="30.75" customHeight="1" thickTop="1">
      <c r="A3" s="162"/>
      <c r="B3" s="319" t="s">
        <v>352</v>
      </c>
      <c r="C3" s="320"/>
      <c r="D3" s="320"/>
      <c r="E3" s="321"/>
      <c r="F3" s="133"/>
      <c r="G3" s="158" t="s">
        <v>340</v>
      </c>
      <c r="H3" s="157">
        <f>H6+H9</f>
        <v>14733456</v>
      </c>
      <c r="I3" s="156" t="s">
        <v>341</v>
      </c>
      <c r="J3" s="155">
        <f>J6+J9</f>
        <v>671952</v>
      </c>
      <c r="K3" s="144"/>
    </row>
    <row r="4" spans="1:11" s="2" customFormat="1" ht="30.75" customHeight="1" thickBot="1">
      <c r="A4" s="162"/>
      <c r="B4" s="322"/>
      <c r="C4" s="323"/>
      <c r="D4" s="323"/>
      <c r="E4" s="324"/>
      <c r="F4" s="133"/>
      <c r="G4" s="158" t="s">
        <v>347</v>
      </c>
      <c r="H4" s="146">
        <f>H7+H10</f>
        <v>150</v>
      </c>
      <c r="I4" s="145" t="s">
        <v>348</v>
      </c>
      <c r="J4" s="147">
        <f>J7+J10</f>
        <v>1</v>
      </c>
      <c r="K4" s="144"/>
    </row>
    <row r="5" spans="1:11" s="2" customFormat="1" ht="5.25" customHeight="1" thickBot="1" thickTop="1">
      <c r="A5" s="162"/>
      <c r="B5" s="151"/>
      <c r="C5" s="151"/>
      <c r="D5" s="151"/>
      <c r="E5" s="151"/>
      <c r="F5" s="151"/>
      <c r="G5" s="130"/>
      <c r="H5" s="129"/>
      <c r="I5" s="143"/>
      <c r="J5" s="144"/>
      <c r="K5" s="144"/>
    </row>
    <row r="6" spans="1:11" s="2" customFormat="1" ht="22.5" customHeight="1" thickTop="1">
      <c r="A6" s="134"/>
      <c r="B6" s="299" t="s">
        <v>3</v>
      </c>
      <c r="C6" s="303">
        <f>'Input form'!E6</f>
        <v>3803264.5806550146</v>
      </c>
      <c r="D6" s="304"/>
      <c r="E6" s="305"/>
      <c r="F6" s="306"/>
      <c r="G6" s="141" t="s">
        <v>230</v>
      </c>
      <c r="H6" s="202">
        <f>SUM('Input form'!$G$14:$G$23)</f>
        <v>3033456</v>
      </c>
      <c r="I6" s="139" t="s">
        <v>6</v>
      </c>
      <c r="J6" s="198">
        <f>SUM('Input form'!$L$14:$L$23)</f>
        <v>671952</v>
      </c>
      <c r="K6" s="144"/>
    </row>
    <row r="7" spans="1:11" s="2" customFormat="1" ht="22.5" customHeight="1" thickBot="1">
      <c r="A7" s="134"/>
      <c r="B7" s="300"/>
      <c r="C7" s="307"/>
      <c r="D7" s="308"/>
      <c r="E7" s="309"/>
      <c r="F7" s="310"/>
      <c r="G7" s="142" t="s">
        <v>227</v>
      </c>
      <c r="H7" s="201">
        <f>SUM('Input form'!$I$14:$I$23)</f>
        <v>150</v>
      </c>
      <c r="I7" s="140" t="s">
        <v>4</v>
      </c>
      <c r="J7" s="197">
        <f>_xlfn.COUNTIFS('Input form'!$L$14:$L$23,"&gt;0")</f>
        <v>1</v>
      </c>
      <c r="K7" s="144"/>
    </row>
    <row r="8" spans="1:11" s="2" customFormat="1" ht="5.25" customHeight="1" thickBot="1" thickTop="1">
      <c r="A8" s="134"/>
      <c r="B8" s="135"/>
      <c r="C8" s="134"/>
      <c r="D8" s="134"/>
      <c r="E8" s="134"/>
      <c r="F8" s="134"/>
      <c r="G8" s="130"/>
      <c r="H8" s="129"/>
      <c r="I8" s="143"/>
      <c r="J8" s="144"/>
      <c r="K8" s="144"/>
    </row>
    <row r="9" spans="1:11" s="2" customFormat="1" ht="23.25" customHeight="1" thickTop="1">
      <c r="A9" s="134"/>
      <c r="B9" s="297" t="s">
        <v>349</v>
      </c>
      <c r="C9" s="311">
        <f>'Input form'!E7</f>
        <v>0</v>
      </c>
      <c r="D9" s="312"/>
      <c r="E9" s="313"/>
      <c r="F9" s="314"/>
      <c r="G9" s="137" t="s">
        <v>230</v>
      </c>
      <c r="H9" s="200">
        <f>SUM('Input form'!$H$14:$H$23)</f>
        <v>11700000</v>
      </c>
      <c r="I9" s="139" t="s">
        <v>5</v>
      </c>
      <c r="J9" s="196">
        <f>SUM('Input form'!$M$14:$M$23)</f>
        <v>0</v>
      </c>
      <c r="K9" s="144"/>
    </row>
    <row r="10" spans="1:11" s="2" customFormat="1" ht="26.25" customHeight="1" thickBot="1">
      <c r="A10" s="134"/>
      <c r="B10" s="298"/>
      <c r="C10" s="315"/>
      <c r="D10" s="316"/>
      <c r="E10" s="317"/>
      <c r="F10" s="318"/>
      <c r="G10" s="138" t="s">
        <v>227</v>
      </c>
      <c r="H10" s="199">
        <f>SUM('Input form'!$J$14:$J$23)</f>
        <v>0</v>
      </c>
      <c r="I10" s="140" t="s">
        <v>4</v>
      </c>
      <c r="J10" s="195">
        <f>_xlfn.COUNTIFS('Input form'!$M$14:$M$23,"&gt;0")</f>
        <v>0</v>
      </c>
      <c r="K10" s="144"/>
    </row>
    <row r="11" spans="2:11" ht="4.5" customHeight="1" thickTop="1">
      <c r="B11" s="134"/>
      <c r="C11" s="136"/>
      <c r="D11" s="136"/>
      <c r="E11" s="136"/>
      <c r="F11" s="150"/>
      <c r="G11" s="131"/>
      <c r="H11" s="131"/>
      <c r="I11" s="149"/>
      <c r="J11" s="149"/>
      <c r="K11" s="149"/>
    </row>
    <row r="12" spans="1:11" ht="19.5">
      <c r="A12" s="154"/>
      <c r="B12" s="301" t="s">
        <v>326</v>
      </c>
      <c r="C12" s="302"/>
      <c r="D12" s="302"/>
      <c r="E12" s="302"/>
      <c r="F12" s="302"/>
      <c r="G12" s="302"/>
      <c r="H12" s="302"/>
      <c r="I12" s="302"/>
      <c r="J12" s="302"/>
      <c r="K12" s="154"/>
    </row>
    <row r="13" spans="1:11" ht="14.25">
      <c r="A13" s="127"/>
      <c r="B13" s="3"/>
      <c r="C13" s="3"/>
      <c r="D13" s="3"/>
      <c r="E13" s="3"/>
      <c r="F13" s="3"/>
      <c r="G13" s="3"/>
      <c r="H13" s="3"/>
      <c r="I13" s="3"/>
      <c r="J13" s="3"/>
      <c r="K13" s="127"/>
    </row>
    <row r="14" spans="1:11" ht="14.25">
      <c r="A14" s="127"/>
      <c r="B14" s="3"/>
      <c r="C14" s="3"/>
      <c r="D14" s="3"/>
      <c r="E14" s="3"/>
      <c r="F14" s="3"/>
      <c r="G14" s="3"/>
      <c r="H14" s="3"/>
      <c r="I14" s="3"/>
      <c r="J14" s="3"/>
      <c r="K14" s="127"/>
    </row>
    <row r="15" spans="1:11" ht="14.25">
      <c r="A15" s="127"/>
      <c r="B15" s="3"/>
      <c r="C15" s="3"/>
      <c r="D15" s="3"/>
      <c r="E15" s="3"/>
      <c r="F15" s="3"/>
      <c r="G15" s="3"/>
      <c r="H15" s="3"/>
      <c r="I15" s="3"/>
      <c r="J15" s="3"/>
      <c r="K15" s="127"/>
    </row>
    <row r="16" spans="1:11" ht="14.25">
      <c r="A16" s="127"/>
      <c r="B16" s="3"/>
      <c r="C16" s="3"/>
      <c r="D16" s="3"/>
      <c r="E16" s="3"/>
      <c r="F16" s="3"/>
      <c r="G16" s="3"/>
      <c r="H16" s="3"/>
      <c r="I16" s="3"/>
      <c r="J16" s="3"/>
      <c r="K16" s="127"/>
    </row>
    <row r="17" spans="1:11" ht="14.25">
      <c r="A17" s="127"/>
      <c r="B17" s="3"/>
      <c r="C17" s="3"/>
      <c r="D17" s="3"/>
      <c r="E17" s="3"/>
      <c r="F17" s="3"/>
      <c r="G17" s="3"/>
      <c r="H17" s="3"/>
      <c r="I17" s="3"/>
      <c r="J17" s="3"/>
      <c r="K17" s="127"/>
    </row>
    <row r="18" spans="1:11" ht="14.25">
      <c r="A18" s="127"/>
      <c r="B18" s="3"/>
      <c r="C18" s="3"/>
      <c r="D18" s="3"/>
      <c r="E18" s="3"/>
      <c r="F18" s="3"/>
      <c r="G18" s="3"/>
      <c r="H18" s="3"/>
      <c r="I18" s="3"/>
      <c r="J18" s="3"/>
      <c r="K18" s="127"/>
    </row>
    <row r="19" spans="1:11" ht="14.25">
      <c r="A19" s="127"/>
      <c r="B19" s="3"/>
      <c r="C19" s="3"/>
      <c r="D19" s="3"/>
      <c r="E19" s="3"/>
      <c r="F19" s="3"/>
      <c r="G19" s="3"/>
      <c r="H19" s="3"/>
      <c r="I19" s="3"/>
      <c r="J19" s="3"/>
      <c r="K19" s="127"/>
    </row>
    <row r="20" spans="1:11" ht="14.25">
      <c r="A20" s="127"/>
      <c r="B20" s="3"/>
      <c r="C20" s="3"/>
      <c r="D20" s="3"/>
      <c r="E20" s="3"/>
      <c r="F20" s="3"/>
      <c r="G20" s="3"/>
      <c r="H20" s="3"/>
      <c r="I20" s="3"/>
      <c r="J20" s="3"/>
      <c r="K20" s="127"/>
    </row>
    <row r="21" spans="1:11" ht="14.25">
      <c r="A21" s="127"/>
      <c r="B21" s="3"/>
      <c r="C21" s="3"/>
      <c r="D21" s="3"/>
      <c r="E21" s="3"/>
      <c r="F21" s="3"/>
      <c r="G21" s="3"/>
      <c r="H21" s="3"/>
      <c r="I21" s="3"/>
      <c r="J21" s="3"/>
      <c r="K21" s="127"/>
    </row>
    <row r="22" spans="1:11" ht="14.25">
      <c r="A22" s="127"/>
      <c r="B22" s="3"/>
      <c r="C22" s="3"/>
      <c r="D22" s="3"/>
      <c r="E22" s="3"/>
      <c r="F22" s="3"/>
      <c r="G22" s="3"/>
      <c r="H22" s="3"/>
      <c r="I22" s="3"/>
      <c r="J22" s="3"/>
      <c r="K22" s="127"/>
    </row>
    <row r="23" spans="1:11" ht="14.25">
      <c r="A23" s="127"/>
      <c r="B23" s="20"/>
      <c r="C23" s="20"/>
      <c r="D23" s="20"/>
      <c r="E23" s="20"/>
      <c r="F23" s="20"/>
      <c r="G23" s="20"/>
      <c r="H23" s="20"/>
      <c r="I23" s="20"/>
      <c r="J23" s="20"/>
      <c r="K23" s="127"/>
    </row>
    <row r="24" spans="1:11" ht="14.25">
      <c r="A24" s="127"/>
      <c r="B24" s="20"/>
      <c r="C24" s="20"/>
      <c r="D24" s="20"/>
      <c r="E24" s="20"/>
      <c r="F24" s="20"/>
      <c r="G24" s="20"/>
      <c r="H24" s="20"/>
      <c r="I24" s="20"/>
      <c r="J24" s="20"/>
      <c r="K24" s="127"/>
    </row>
    <row r="25" spans="1:11" ht="14.25">
      <c r="A25" s="127"/>
      <c r="B25" s="20"/>
      <c r="C25" s="20"/>
      <c r="D25" s="20"/>
      <c r="E25" s="20"/>
      <c r="F25" s="20"/>
      <c r="G25" s="20"/>
      <c r="H25" s="20"/>
      <c r="I25" s="20"/>
      <c r="J25" s="20"/>
      <c r="K25" s="127"/>
    </row>
    <row r="26" spans="1:11" ht="18.75" customHeight="1">
      <c r="A26" s="127"/>
      <c r="B26" s="20"/>
      <c r="C26" s="20"/>
      <c r="D26" s="20"/>
      <c r="E26" s="20"/>
      <c r="F26" s="20"/>
      <c r="G26" s="20"/>
      <c r="H26" s="20"/>
      <c r="I26" s="20"/>
      <c r="J26" s="20"/>
      <c r="K26" s="127"/>
    </row>
    <row r="27" spans="1:11" ht="14.25">
      <c r="A27" s="127"/>
      <c r="B27" s="20"/>
      <c r="C27" s="20"/>
      <c r="D27" s="20"/>
      <c r="E27" s="20"/>
      <c r="F27" s="20"/>
      <c r="G27" s="20"/>
      <c r="H27" s="20"/>
      <c r="I27" s="20"/>
      <c r="J27" s="20"/>
      <c r="K27" s="127"/>
    </row>
    <row r="28" spans="1:11" ht="21.75" customHeight="1">
      <c r="A28" s="127"/>
      <c r="B28" s="20"/>
      <c r="C28" s="20"/>
      <c r="D28" s="20"/>
      <c r="E28" s="20"/>
      <c r="F28" s="20"/>
      <c r="G28" s="20"/>
      <c r="H28" s="20"/>
      <c r="I28" s="20"/>
      <c r="J28" s="20"/>
      <c r="K28" s="127"/>
    </row>
    <row r="29" spans="1:11" ht="24.75" customHeight="1">
      <c r="A29" s="127"/>
      <c r="B29" s="20"/>
      <c r="C29" s="20"/>
      <c r="D29" s="20"/>
      <c r="E29" s="20"/>
      <c r="F29" s="20"/>
      <c r="G29" s="20"/>
      <c r="H29" s="20"/>
      <c r="I29" s="20"/>
      <c r="J29" s="20"/>
      <c r="K29" s="127"/>
    </row>
    <row r="30" spans="1:11" ht="14.25">
      <c r="A30" s="127"/>
      <c r="B30" s="296"/>
      <c r="C30" s="296"/>
      <c r="D30" s="296"/>
      <c r="E30" s="296"/>
      <c r="F30" s="296"/>
      <c r="G30" s="296"/>
      <c r="H30" s="296"/>
      <c r="I30" s="296"/>
      <c r="J30" s="296"/>
      <c r="K30" s="127"/>
    </row>
    <row r="31" spans="1:10" ht="22.5" customHeight="1">
      <c r="A31" s="127"/>
      <c r="B31" s="296"/>
      <c r="C31" s="296"/>
      <c r="D31" s="296"/>
      <c r="E31" s="296"/>
      <c r="F31" s="296"/>
      <c r="G31" s="296"/>
      <c r="H31" s="296"/>
      <c r="I31" s="296"/>
      <c r="J31" s="296"/>
    </row>
    <row r="32" spans="1:11" ht="3.75" customHeight="1">
      <c r="A32" s="127"/>
      <c r="B32" s="127"/>
      <c r="C32" s="127"/>
      <c r="D32" s="127"/>
      <c r="E32" s="127"/>
      <c r="F32" s="127"/>
      <c r="G32" s="127"/>
      <c r="H32" s="127"/>
      <c r="I32" s="127"/>
      <c r="J32" s="127"/>
      <c r="K32" s="127"/>
    </row>
    <row r="33" spans="1:11" ht="14.25">
      <c r="A33" s="127"/>
      <c r="K33" s="127"/>
    </row>
    <row r="34" ht="14.25">
      <c r="A34" s="127"/>
    </row>
  </sheetData>
  <sheetProtection sheet="1" objects="1" scenarios="1" selectLockedCells="1"/>
  <mergeCells count="8">
    <mergeCell ref="B1:J1"/>
    <mergeCell ref="B30:J31"/>
    <mergeCell ref="B9:B10"/>
    <mergeCell ref="B6:B7"/>
    <mergeCell ref="B12:J12"/>
    <mergeCell ref="C6:F7"/>
    <mergeCell ref="C9:F10"/>
    <mergeCell ref="B3:E4"/>
  </mergeCells>
  <printOptions/>
  <pageMargins left="0.2362204724409449" right="0.2362204724409449" top="0.15748031496062992" bottom="0.15748031496062992" header="0.11811023622047245" footer="0.11811023622047245"/>
  <pageSetup horizontalDpi="600" verticalDpi="600" orientation="landscape" paperSize="8" r:id="rId2"/>
  <drawing r:id="rId1"/>
</worksheet>
</file>

<file path=xl/worksheets/sheet4.xml><?xml version="1.0" encoding="utf-8"?>
<worksheet xmlns="http://schemas.openxmlformats.org/spreadsheetml/2006/main" xmlns:r="http://schemas.openxmlformats.org/officeDocument/2006/relationships">
  <sheetPr codeName="Sheet4">
    <tabColor theme="0" tint="-0.3499799966812134"/>
  </sheetPr>
  <dimension ref="B1:AC159"/>
  <sheetViews>
    <sheetView zoomScale="70" zoomScaleNormal="70" zoomScalePageLayoutView="0" workbookViewId="0" topLeftCell="A1">
      <selection activeCell="V129" sqref="V129"/>
    </sheetView>
  </sheetViews>
  <sheetFormatPr defaultColWidth="9.00390625" defaultRowHeight="15"/>
  <cols>
    <col min="1" max="1" width="1.8515625" style="5" customWidth="1"/>
    <col min="2" max="2" width="26.57421875" style="5" customWidth="1"/>
    <col min="3" max="7" width="14.140625" style="44" customWidth="1"/>
    <col min="8" max="8" width="14.57421875" style="44" customWidth="1"/>
    <col min="9" max="9" width="14.140625" style="44" customWidth="1"/>
    <col min="10" max="10" width="14.28125" style="44" customWidth="1"/>
    <col min="11" max="11" width="9.00390625" style="5" customWidth="1"/>
    <col min="12" max="12" width="38.00390625" style="78" customWidth="1"/>
    <col min="13" max="13" width="45.8515625" style="78" customWidth="1"/>
    <col min="14" max="14" width="4.57421875" style="46" customWidth="1"/>
    <col min="15" max="15" width="29.7109375" style="46" customWidth="1"/>
    <col min="16" max="16" width="9.00390625" style="5" customWidth="1"/>
    <col min="17" max="17" width="9.00390625" style="46" customWidth="1"/>
    <col min="18" max="18" width="25.7109375" style="46" bestFit="1" customWidth="1"/>
    <col min="19" max="21" width="16.7109375" style="46" customWidth="1"/>
    <col min="22" max="22" width="15.8515625" style="46" customWidth="1"/>
    <col min="23" max="23" width="21.140625" style="46" customWidth="1"/>
    <col min="24" max="24" width="25.57421875" style="46" customWidth="1"/>
    <col min="25" max="25" width="16.28125" style="46" customWidth="1"/>
    <col min="26" max="26" width="1.7109375" style="46" customWidth="1"/>
    <col min="27" max="27" width="38.8515625" style="5" customWidth="1"/>
    <col min="28" max="28" width="100.8515625" style="172" customWidth="1"/>
    <col min="29" max="30" width="30.140625" style="5" customWidth="1"/>
    <col min="31" max="16384" width="9.00390625" style="5" customWidth="1"/>
  </cols>
  <sheetData>
    <row r="1" spans="2:25" ht="73.5" customHeight="1">
      <c r="B1" s="39" t="s">
        <v>20</v>
      </c>
      <c r="L1" s="40" t="s">
        <v>7</v>
      </c>
      <c r="M1" s="40"/>
      <c r="N1" s="41"/>
      <c r="R1" s="41" t="s">
        <v>197</v>
      </c>
      <c r="S1" s="325" t="s">
        <v>205</v>
      </c>
      <c r="T1" s="326"/>
      <c r="U1" s="326"/>
      <c r="V1" s="326"/>
      <c r="W1" s="183"/>
      <c r="X1" s="183"/>
      <c r="Y1" s="183"/>
    </row>
    <row r="2" spans="2:25" ht="22.5" customHeight="1">
      <c r="B2" s="42" t="s">
        <v>9</v>
      </c>
      <c r="C2" s="92"/>
      <c r="D2" s="43"/>
      <c r="F2" s="327" t="str">
        <f>'Input form'!E4</f>
        <v>Newham</v>
      </c>
      <c r="G2" s="327"/>
      <c r="H2" s="327"/>
      <c r="I2" s="327"/>
      <c r="J2" s="5"/>
      <c r="L2" s="67"/>
      <c r="M2" s="67"/>
      <c r="Q2" s="328" t="s">
        <v>195</v>
      </c>
      <c r="R2" s="326"/>
      <c r="S2" s="326"/>
      <c r="T2" s="326"/>
      <c r="U2" s="326"/>
      <c r="V2" s="326"/>
      <c r="W2" s="183"/>
      <c r="X2" s="183"/>
      <c r="Y2" s="183"/>
    </row>
    <row r="3" spans="2:26" ht="21" hidden="1">
      <c r="B3" s="5" t="str">
        <f>F2</f>
        <v>Newham</v>
      </c>
      <c r="C3" s="92"/>
      <c r="H3" s="92"/>
      <c r="I3" s="5"/>
      <c r="J3" s="5"/>
      <c r="L3" s="68" t="s">
        <v>21</v>
      </c>
      <c r="M3" s="68"/>
      <c r="O3" s="45"/>
      <c r="Q3" s="329" t="s">
        <v>196</v>
      </c>
      <c r="R3" s="326"/>
      <c r="S3" s="326"/>
      <c r="T3" s="326"/>
      <c r="U3" s="326"/>
      <c r="V3" s="326"/>
      <c r="W3" s="183"/>
      <c r="X3" s="183"/>
      <c r="Y3" s="183"/>
      <c r="Z3" s="45"/>
    </row>
    <row r="4" spans="3:28" s="48" customFormat="1" ht="33.75" customHeight="1">
      <c r="C4" s="54"/>
      <c r="D4" s="54"/>
      <c r="E4" s="54"/>
      <c r="F4" s="54"/>
      <c r="G4" s="54"/>
      <c r="H4" s="54"/>
      <c r="L4" s="69" t="s">
        <v>274</v>
      </c>
      <c r="M4" s="70"/>
      <c r="N4" s="56"/>
      <c r="O4" s="55"/>
      <c r="Q4" s="329" t="s">
        <v>371</v>
      </c>
      <c r="R4" s="329"/>
      <c r="S4" s="329"/>
      <c r="T4" s="329"/>
      <c r="U4" s="329"/>
      <c r="V4" s="329"/>
      <c r="W4" s="184"/>
      <c r="X4" s="184"/>
      <c r="Y4" s="184"/>
      <c r="Z4" s="55"/>
      <c r="AB4" s="173" t="s">
        <v>342</v>
      </c>
    </row>
    <row r="5" spans="2:28" s="48" customFormat="1" ht="33.75" customHeight="1">
      <c r="B5" s="63" t="s">
        <v>0</v>
      </c>
      <c r="C5" s="64"/>
      <c r="D5" s="65"/>
      <c r="E5" s="64"/>
      <c r="F5" s="332">
        <f>INDEX(V:V,MATCH(F2,R:R,0))</f>
        <v>2240279.136550214</v>
      </c>
      <c r="G5" s="332"/>
      <c r="H5" s="333"/>
      <c r="L5" s="57" t="s">
        <v>235</v>
      </c>
      <c r="M5" s="70" t="s">
        <v>236</v>
      </c>
      <c r="N5" s="56"/>
      <c r="O5" s="71" t="s">
        <v>206</v>
      </c>
      <c r="Q5" s="72" t="s">
        <v>38</v>
      </c>
      <c r="R5" s="72" t="s">
        <v>39</v>
      </c>
      <c r="S5" s="72" t="s">
        <v>40</v>
      </c>
      <c r="T5" s="72" t="s">
        <v>41</v>
      </c>
      <c r="U5" s="72" t="s">
        <v>42</v>
      </c>
      <c r="V5" s="72" t="s">
        <v>43</v>
      </c>
      <c r="W5" s="72" t="s">
        <v>368</v>
      </c>
      <c r="X5" s="72" t="s">
        <v>369</v>
      </c>
      <c r="Y5" s="72" t="s">
        <v>370</v>
      </c>
      <c r="Z5" s="55"/>
      <c r="AB5" s="173" t="s">
        <v>343</v>
      </c>
    </row>
    <row r="6" spans="2:28" s="48" customFormat="1" ht="33.75" customHeight="1">
      <c r="B6" s="63" t="s">
        <v>14</v>
      </c>
      <c r="C6" s="64"/>
      <c r="D6" s="65"/>
      <c r="E6" s="64"/>
      <c r="F6" s="334">
        <f>SUM('Input form'!H14:H23)+SUM('Input form'!M14:M23)</f>
        <v>11700000</v>
      </c>
      <c r="G6" s="335"/>
      <c r="H6" s="333"/>
      <c r="L6" s="73" t="s">
        <v>234</v>
      </c>
      <c r="M6" s="73" t="s">
        <v>1</v>
      </c>
      <c r="N6" s="56"/>
      <c r="O6" s="58" t="s">
        <v>267</v>
      </c>
      <c r="Q6" s="72"/>
      <c r="R6" s="72"/>
      <c r="S6" s="72"/>
      <c r="T6" s="72"/>
      <c r="U6" s="72"/>
      <c r="V6" s="72"/>
      <c r="W6" s="72"/>
      <c r="X6" s="72"/>
      <c r="Y6" s="72"/>
      <c r="Z6" s="56"/>
      <c r="AB6" s="173" t="s">
        <v>344</v>
      </c>
    </row>
    <row r="7" spans="3:28" s="48" customFormat="1" ht="33.75" customHeight="1">
      <c r="C7" s="54"/>
      <c r="D7" s="54"/>
      <c r="E7" s="54"/>
      <c r="F7" s="54"/>
      <c r="G7" s="54"/>
      <c r="H7" s="54"/>
      <c r="I7" s="54"/>
      <c r="J7" s="54"/>
      <c r="L7" s="70" t="s">
        <v>237</v>
      </c>
      <c r="M7" s="70" t="s">
        <v>238</v>
      </c>
      <c r="N7" s="56"/>
      <c r="O7" s="58" t="s">
        <v>268</v>
      </c>
      <c r="Q7" s="72"/>
      <c r="R7" s="72" t="s">
        <v>44</v>
      </c>
      <c r="S7" s="74">
        <v>71666666.66666661</v>
      </c>
      <c r="T7" s="74">
        <v>71666666.66666661</v>
      </c>
      <c r="U7" s="74">
        <v>71666666.66666661</v>
      </c>
      <c r="V7" s="74">
        <v>215000000.00000003</v>
      </c>
      <c r="W7" s="74">
        <f>V7*(50/215)</f>
        <v>50000000.00000001</v>
      </c>
      <c r="X7" s="74">
        <v>100000000</v>
      </c>
      <c r="Y7" s="74">
        <v>365000000</v>
      </c>
      <c r="Z7" s="56"/>
      <c r="AB7" s="173" t="s">
        <v>345</v>
      </c>
    </row>
    <row r="8" spans="2:28" s="48" customFormat="1" ht="33.75" customHeight="1">
      <c r="B8" s="96" t="s">
        <v>12</v>
      </c>
      <c r="C8" s="96"/>
      <c r="D8" s="96"/>
      <c r="E8" s="96"/>
      <c r="F8" s="96"/>
      <c r="G8" s="96"/>
      <c r="H8" s="96"/>
      <c r="I8" s="96"/>
      <c r="J8" s="96"/>
      <c r="L8" s="70"/>
      <c r="M8" s="73" t="s">
        <v>239</v>
      </c>
      <c r="N8" s="56"/>
      <c r="O8" s="58" t="s">
        <v>269</v>
      </c>
      <c r="Q8" s="72"/>
      <c r="R8" s="72" t="s">
        <v>198</v>
      </c>
      <c r="S8" s="72"/>
      <c r="T8" s="72"/>
      <c r="U8" s="72"/>
      <c r="V8" s="72"/>
      <c r="W8" s="72"/>
      <c r="X8" s="72"/>
      <c r="Y8" s="72"/>
      <c r="Z8" s="56"/>
      <c r="AB8" s="174"/>
    </row>
    <row r="9" spans="2:29" s="47" customFormat="1" ht="33.75" customHeight="1">
      <c r="B9" s="94"/>
      <c r="C9" s="330" t="s">
        <v>17</v>
      </c>
      <c r="D9" s="331"/>
      <c r="E9" s="330" t="s">
        <v>18</v>
      </c>
      <c r="F9" s="331"/>
      <c r="G9" s="337"/>
      <c r="H9" s="330" t="s">
        <v>15</v>
      </c>
      <c r="I9" s="331"/>
      <c r="J9" s="94" t="s">
        <v>8</v>
      </c>
      <c r="L9" s="70" t="s">
        <v>240</v>
      </c>
      <c r="M9" s="73" t="s">
        <v>241</v>
      </c>
      <c r="N9" s="56"/>
      <c r="O9" s="58" t="s">
        <v>270</v>
      </c>
      <c r="Q9" s="70">
        <v>301</v>
      </c>
      <c r="R9" s="70" t="s">
        <v>45</v>
      </c>
      <c r="S9" s="75">
        <v>945715.6047215405</v>
      </c>
      <c r="T9" s="75">
        <v>945715.6047215405</v>
      </c>
      <c r="U9" s="75">
        <v>945715.6047215405</v>
      </c>
      <c r="V9" s="75">
        <v>2837146.8141646213</v>
      </c>
      <c r="W9" s="75">
        <f>V9*(50/215)</f>
        <v>659801.5846894468</v>
      </c>
      <c r="X9" s="75">
        <f>V9*(100/215)</f>
        <v>1319603.1693788937</v>
      </c>
      <c r="Y9" s="75">
        <f>V9+W9+X9</f>
        <v>4816551.568232962</v>
      </c>
      <c r="Z9" s="56"/>
      <c r="AB9" s="182" t="s">
        <v>351</v>
      </c>
      <c r="AC9" s="176"/>
    </row>
    <row r="10" spans="2:28" s="48" customFormat="1" ht="33.75" customHeight="1">
      <c r="B10" s="57" t="s">
        <v>2</v>
      </c>
      <c r="C10" s="95" t="s">
        <v>16</v>
      </c>
      <c r="D10" s="95" t="s">
        <v>19</v>
      </c>
      <c r="E10" s="95" t="s">
        <v>16</v>
      </c>
      <c r="F10" s="95" t="s">
        <v>19</v>
      </c>
      <c r="G10" s="95" t="s">
        <v>261</v>
      </c>
      <c r="H10" s="95" t="s">
        <v>16</v>
      </c>
      <c r="I10" s="95" t="s">
        <v>19</v>
      </c>
      <c r="J10" s="95" t="s">
        <v>10</v>
      </c>
      <c r="L10" s="70"/>
      <c r="M10" s="73" t="s">
        <v>242</v>
      </c>
      <c r="N10" s="56"/>
      <c r="O10" s="58" t="s">
        <v>271</v>
      </c>
      <c r="Q10" s="70">
        <v>302</v>
      </c>
      <c r="R10" s="70" t="s">
        <v>46</v>
      </c>
      <c r="S10" s="75">
        <v>1001778.2807387415</v>
      </c>
      <c r="T10" s="75">
        <v>1001778.2807387415</v>
      </c>
      <c r="U10" s="75">
        <v>1001778.2807387415</v>
      </c>
      <c r="V10" s="75">
        <v>3005334.8422162244</v>
      </c>
      <c r="W10" s="75">
        <f aca="true" t="shared" si="0" ref="W10:W73">V10*(50/215)</f>
        <v>698915.0795851685</v>
      </c>
      <c r="X10" s="75">
        <f aca="true" t="shared" si="1" ref="X10:X73">V10*(100/215)</f>
        <v>1397830.159170337</v>
      </c>
      <c r="Y10" s="75">
        <f aca="true" t="shared" si="2" ref="Y10:Y73">V10+W10+X10</f>
        <v>5102080.08097173</v>
      </c>
      <c r="Z10" s="56"/>
      <c r="AB10" s="181" t="s">
        <v>353</v>
      </c>
    </row>
    <row r="11" spans="2:28" s="49" customFormat="1" ht="33.75" customHeight="1">
      <c r="B11" s="58" t="s">
        <v>199</v>
      </c>
      <c r="C11" s="105">
        <f>SUMIF('Input form'!$E$14:$E$23,$B11,'Input form'!$G$14:$G$23)</f>
        <v>1495636</v>
      </c>
      <c r="D11" s="107">
        <f>SUMIF('Input form'!$E$14:$E$23,$B11,'Input form'!$H$14:$H$23)</f>
        <v>0</v>
      </c>
      <c r="E11" s="107">
        <f>SUMIF('Input form'!$E$14:$E$23,$B11,'Input form'!$L$14:$L$23)</f>
        <v>0</v>
      </c>
      <c r="F11" s="107">
        <f>SUMIF('Input form'!$E$14:$E$23,$B11,'Input form'!$M$14:$M$23)</f>
        <v>0</v>
      </c>
      <c r="G11" s="97">
        <f aca="true" t="shared" si="3" ref="G11:G16">SUM(E11:F11)</f>
        <v>0</v>
      </c>
      <c r="H11" s="104">
        <f>SUMIF('Input form'!$E$14:$E$23,$B11,'Input form'!$I$14:$I$23)</f>
        <v>39</v>
      </c>
      <c r="I11" s="104">
        <f>SUMIF('Input form'!$E$14:$E$23,$B11,'Input form'!$J$14:$J$23)</f>
        <v>0</v>
      </c>
      <c r="J11" s="59">
        <f aca="true" t="shared" si="4" ref="J11:J16">SUM(H11:I11)</f>
        <v>39</v>
      </c>
      <c r="L11" s="70"/>
      <c r="M11" s="73" t="s">
        <v>243</v>
      </c>
      <c r="N11" s="56"/>
      <c r="O11" s="58" t="s">
        <v>272</v>
      </c>
      <c r="Q11" s="70">
        <v>370</v>
      </c>
      <c r="R11" s="70" t="s">
        <v>47</v>
      </c>
      <c r="S11" s="75">
        <v>260425.45359040017</v>
      </c>
      <c r="T11" s="75">
        <v>260425.45359040017</v>
      </c>
      <c r="U11" s="75">
        <v>260425.45359040017</v>
      </c>
      <c r="V11" s="75">
        <v>781276.3607712005</v>
      </c>
      <c r="W11" s="75">
        <f t="shared" si="0"/>
        <v>181692.176923535</v>
      </c>
      <c r="X11" s="75">
        <f t="shared" si="1"/>
        <v>363384.35384707</v>
      </c>
      <c r="Y11" s="75">
        <f t="shared" si="2"/>
        <v>1326352.8915418056</v>
      </c>
      <c r="Z11" s="56"/>
      <c r="AB11" s="181" t="s">
        <v>354</v>
      </c>
    </row>
    <row r="12" spans="2:28" s="49" customFormat="1" ht="33.75" customHeight="1">
      <c r="B12" s="58" t="s">
        <v>200</v>
      </c>
      <c r="C12" s="107">
        <f>SUMIF('Input form'!$E$14:$E$23,$B12,'Input form'!$G$14:$G$23)</f>
        <v>426220</v>
      </c>
      <c r="D12" s="107">
        <f>SUMIF('Input form'!$E$14:$E$23,$B12,'Input form'!$H$14:$H$23)</f>
        <v>11700000</v>
      </c>
      <c r="E12" s="107">
        <f>SUMIF('Input form'!$E$14:$E$23,$B12,'Input form'!$L$14:$L$23)</f>
        <v>0</v>
      </c>
      <c r="F12" s="107">
        <f>SUMIF('Input form'!$E$14:$E$23,$B12,'Input form'!$M$14:$M$23)</f>
        <v>0</v>
      </c>
      <c r="G12" s="97">
        <f t="shared" si="3"/>
        <v>0</v>
      </c>
      <c r="H12" s="104">
        <f>SUMIF('Input form'!$E$14:$E$23,$B12,'Input form'!$I$14:$I$23)</f>
        <v>81</v>
      </c>
      <c r="I12" s="104">
        <f>SUMIF('Input form'!$E$14:$E$23,$B12,'Input form'!$J$14:$J$23)</f>
        <v>0</v>
      </c>
      <c r="J12" s="59">
        <f t="shared" si="4"/>
        <v>81</v>
      </c>
      <c r="L12" s="70" t="s">
        <v>244</v>
      </c>
      <c r="M12" s="70" t="s">
        <v>245</v>
      </c>
      <c r="N12" s="56"/>
      <c r="O12" s="56"/>
      <c r="Q12" s="70">
        <v>800</v>
      </c>
      <c r="R12" s="70" t="s">
        <v>48</v>
      </c>
      <c r="S12" s="75">
        <v>192331.3817330109</v>
      </c>
      <c r="T12" s="75">
        <v>192331.3817330109</v>
      </c>
      <c r="U12" s="75">
        <v>192331.3817330109</v>
      </c>
      <c r="V12" s="75">
        <v>576994.1451990327</v>
      </c>
      <c r="W12" s="75">
        <f t="shared" si="0"/>
        <v>134184.6849300076</v>
      </c>
      <c r="X12" s="75">
        <f t="shared" si="1"/>
        <v>268369.3698600152</v>
      </c>
      <c r="Y12" s="75">
        <f t="shared" si="2"/>
        <v>979548.1999890556</v>
      </c>
      <c r="Z12" s="56"/>
      <c r="AB12" s="181" t="s">
        <v>355</v>
      </c>
    </row>
    <row r="13" spans="2:28" s="49" customFormat="1" ht="33.75" customHeight="1">
      <c r="B13" s="58" t="s">
        <v>201</v>
      </c>
      <c r="C13" s="107">
        <f>SUMIF('Input form'!$E$14:$E$23,$B13,'Input form'!$G$14:$G$23)</f>
        <v>0</v>
      </c>
      <c r="D13" s="107">
        <f>SUMIF('Input form'!$E$14:$E$23,$B13,'Input form'!$H$14:$H$23)</f>
        <v>0</v>
      </c>
      <c r="E13" s="107">
        <f>SUMIF('Input form'!$E$14:$E$23,$B13,'Input form'!$L$14:$L$23)</f>
        <v>671952</v>
      </c>
      <c r="F13" s="107">
        <f>SUMIF('Input form'!$E$14:$E$23,$B13,'Input form'!$M$14:$M$23)</f>
        <v>0</v>
      </c>
      <c r="G13" s="97">
        <f t="shared" si="3"/>
        <v>671952</v>
      </c>
      <c r="H13" s="104">
        <f>SUMIF('Input form'!$E$14:$E$23,$B13,'Input form'!$I$14:$I$23)</f>
        <v>0</v>
      </c>
      <c r="I13" s="104">
        <f>SUMIF('Input form'!$E$14:$E$23,$B13,'Input form'!$J$14:$J$23)</f>
        <v>0</v>
      </c>
      <c r="J13" s="59">
        <f t="shared" si="4"/>
        <v>0</v>
      </c>
      <c r="L13" s="70"/>
      <c r="M13" s="70" t="s">
        <v>246</v>
      </c>
      <c r="N13" s="56"/>
      <c r="O13" s="56"/>
      <c r="Q13" s="70">
        <v>822</v>
      </c>
      <c r="R13" s="70" t="s">
        <v>49</v>
      </c>
      <c r="S13" s="75">
        <v>309620.2426486008</v>
      </c>
      <c r="T13" s="75">
        <v>309620.2426486008</v>
      </c>
      <c r="U13" s="75">
        <v>309620.2426486008</v>
      </c>
      <c r="V13" s="75">
        <v>928860.7279458023</v>
      </c>
      <c r="W13" s="75">
        <f t="shared" si="0"/>
        <v>216014.12277809356</v>
      </c>
      <c r="X13" s="75">
        <f t="shared" si="1"/>
        <v>432028.2455561871</v>
      </c>
      <c r="Y13" s="75">
        <f t="shared" si="2"/>
        <v>1576903.0962800828</v>
      </c>
      <c r="Z13" s="56"/>
      <c r="AB13" s="181" t="s">
        <v>362</v>
      </c>
    </row>
    <row r="14" spans="2:28" s="49" customFormat="1" ht="33.75" customHeight="1">
      <c r="B14" s="58" t="s">
        <v>202</v>
      </c>
      <c r="C14" s="107">
        <f>SUMIF('Input form'!$E$14:$E$23,$B14,'Input form'!$G$14:$G$23)</f>
        <v>0</v>
      </c>
      <c r="D14" s="107">
        <f>SUMIF('Input form'!$E$14:$E$23,$B14,'Input form'!$H$14:$H$23)</f>
        <v>0</v>
      </c>
      <c r="E14" s="107">
        <f>SUMIF('Input form'!$E$14:$E$23,$B14,'Input form'!$L$14:$L$23)</f>
        <v>0</v>
      </c>
      <c r="F14" s="107">
        <f>SUMIF('Input form'!$E$14:$E$23,$B14,'Input form'!$M$14:$M$23)</f>
        <v>0</v>
      </c>
      <c r="G14" s="97">
        <f t="shared" si="3"/>
        <v>0</v>
      </c>
      <c r="H14" s="104">
        <f>SUMIF('Input form'!$E$14:$E$23,$B14,'Input form'!$I$14:$I$23)</f>
        <v>0</v>
      </c>
      <c r="I14" s="104">
        <f>SUMIF('Input form'!$E$14:$E$23,$B14,'Input form'!$J$14:$J$23)</f>
        <v>0</v>
      </c>
      <c r="J14" s="59">
        <f t="shared" si="4"/>
        <v>0</v>
      </c>
      <c r="L14" s="70"/>
      <c r="M14" s="70" t="s">
        <v>247</v>
      </c>
      <c r="N14" s="56"/>
      <c r="O14" s="56"/>
      <c r="Q14" s="70">
        <v>303</v>
      </c>
      <c r="R14" s="70" t="s">
        <v>50</v>
      </c>
      <c r="S14" s="75">
        <v>684008.238474334</v>
      </c>
      <c r="T14" s="75">
        <v>684008.238474334</v>
      </c>
      <c r="U14" s="75">
        <v>684008.238474334</v>
      </c>
      <c r="V14" s="75">
        <v>2052024.715423002</v>
      </c>
      <c r="W14" s="75">
        <f t="shared" si="0"/>
        <v>477215.0500983725</v>
      </c>
      <c r="X14" s="75">
        <f t="shared" si="1"/>
        <v>954430.100196745</v>
      </c>
      <c r="Y14" s="75">
        <f t="shared" si="2"/>
        <v>3483669.86571812</v>
      </c>
      <c r="Z14" s="56"/>
      <c r="AB14" s="181" t="s">
        <v>356</v>
      </c>
    </row>
    <row r="15" spans="2:28" s="49" customFormat="1" ht="33.75" customHeight="1">
      <c r="B15" s="58" t="s">
        <v>203</v>
      </c>
      <c r="C15" s="107">
        <f>SUMIF('Input form'!$E$14:$E$23,$B15,'Input form'!$G$14:$G$23)</f>
        <v>11600</v>
      </c>
      <c r="D15" s="107">
        <f>SUMIF('Input form'!$E$14:$E$23,$B15,'Input form'!$H$14:$H$23)</f>
        <v>0</v>
      </c>
      <c r="E15" s="107">
        <f>SUMIF('Input form'!$E$14:$E$23,$B15,'Input form'!$L$14:$L$23)</f>
        <v>0</v>
      </c>
      <c r="F15" s="107">
        <f>SUMIF('Input form'!$E$14:$E$23,$B15,'Input form'!$M$14:$M$23)</f>
        <v>0</v>
      </c>
      <c r="G15" s="97">
        <f t="shared" si="3"/>
        <v>0</v>
      </c>
      <c r="H15" s="104">
        <f>SUMIF('Input form'!$E$14:$E$23,$B15,'Input form'!$I$14:$I$23)</f>
        <v>5</v>
      </c>
      <c r="I15" s="104">
        <f>SUMIF('Input form'!$E$14:$E$23,$B15,'Input form'!$J$14:$J$23)</f>
        <v>0</v>
      </c>
      <c r="J15" s="59">
        <f t="shared" si="4"/>
        <v>5</v>
      </c>
      <c r="L15" s="70"/>
      <c r="M15" s="73" t="s">
        <v>248</v>
      </c>
      <c r="N15" s="56"/>
      <c r="O15" s="56"/>
      <c r="Q15" s="70">
        <v>330</v>
      </c>
      <c r="R15" s="70" t="s">
        <v>51</v>
      </c>
      <c r="S15" s="75">
        <v>1423958.4906547957</v>
      </c>
      <c r="T15" s="75">
        <v>1423958.4906547957</v>
      </c>
      <c r="U15" s="75">
        <v>1423958.4906547957</v>
      </c>
      <c r="V15" s="75">
        <v>4271875.471964387</v>
      </c>
      <c r="W15" s="75">
        <f t="shared" si="0"/>
        <v>993459.4120847412</v>
      </c>
      <c r="X15" s="75">
        <f t="shared" si="1"/>
        <v>1986918.8241694823</v>
      </c>
      <c r="Y15" s="75">
        <f t="shared" si="2"/>
        <v>7252253.708218611</v>
      </c>
      <c r="Z15" s="56"/>
      <c r="AB15" s="181" t="s">
        <v>357</v>
      </c>
    </row>
    <row r="16" spans="2:28" s="49" customFormat="1" ht="33.75" customHeight="1">
      <c r="B16" s="58" t="s">
        <v>207</v>
      </c>
      <c r="C16" s="107">
        <f>SUMIF('Input form'!$E$14:$E$23,$B16,'Input form'!$G$14:$G$23)</f>
        <v>0</v>
      </c>
      <c r="D16" s="107">
        <f>SUMIF('Input form'!$E$14:$E$23,$B16,'Input form'!$H$14:$H$23)</f>
        <v>0</v>
      </c>
      <c r="E16" s="107">
        <f>SUMIF('Input form'!$E$14:$E$23,$B16,'Input form'!$L$14:$L$23)</f>
        <v>0</v>
      </c>
      <c r="F16" s="107">
        <f>SUMIF('Input form'!$E$14:$E$23,$B16,'Input form'!$M$14:$M$23)</f>
        <v>0</v>
      </c>
      <c r="G16" s="97">
        <f t="shared" si="3"/>
        <v>0</v>
      </c>
      <c r="H16" s="104">
        <f>SUMIF('Input form'!$E$14:$E$23,$B16,'Input form'!$I$14:$I$23)</f>
        <v>0</v>
      </c>
      <c r="I16" s="104">
        <f>SUMIF('Input form'!$E$14:$E$23,$B16,'Input form'!$J$14:$J$23)</f>
        <v>0</v>
      </c>
      <c r="J16" s="59">
        <f t="shared" si="4"/>
        <v>0</v>
      </c>
      <c r="L16" s="70"/>
      <c r="M16" s="73" t="s">
        <v>249</v>
      </c>
      <c r="N16" s="56"/>
      <c r="O16" s="56"/>
      <c r="P16" s="50"/>
      <c r="Q16" s="70">
        <v>889</v>
      </c>
      <c r="R16" s="70" t="s">
        <v>52</v>
      </c>
      <c r="S16" s="75">
        <v>166666.66666666666</v>
      </c>
      <c r="T16" s="75">
        <v>166666.66666666666</v>
      </c>
      <c r="U16" s="75">
        <v>166666.66666666666</v>
      </c>
      <c r="V16" s="75">
        <v>500000</v>
      </c>
      <c r="W16" s="75">
        <f t="shared" si="0"/>
        <v>116279.06976744186</v>
      </c>
      <c r="X16" s="75">
        <f t="shared" si="1"/>
        <v>232558.13953488372</v>
      </c>
      <c r="Y16" s="75">
        <f t="shared" si="2"/>
        <v>848837.2093023255</v>
      </c>
      <c r="Z16" s="56"/>
      <c r="AA16" s="50"/>
      <c r="AB16" s="181" t="s">
        <v>358</v>
      </c>
    </row>
    <row r="17" spans="2:28" s="50" customFormat="1" ht="33.75" customHeight="1">
      <c r="B17" s="60" t="s">
        <v>11</v>
      </c>
      <c r="C17" s="61">
        <f aca="true" t="shared" si="5" ref="C17:J17">SUM(C11:C16)</f>
        <v>1933456</v>
      </c>
      <c r="D17" s="61">
        <f t="shared" si="5"/>
        <v>11700000</v>
      </c>
      <c r="E17" s="61">
        <f t="shared" si="5"/>
        <v>671952</v>
      </c>
      <c r="F17" s="61">
        <f t="shared" si="5"/>
        <v>0</v>
      </c>
      <c r="G17" s="61">
        <f t="shared" si="5"/>
        <v>671952</v>
      </c>
      <c r="H17" s="62">
        <f t="shared" si="5"/>
        <v>125</v>
      </c>
      <c r="I17" s="62">
        <f t="shared" si="5"/>
        <v>0</v>
      </c>
      <c r="J17" s="62">
        <f t="shared" si="5"/>
        <v>125</v>
      </c>
      <c r="L17" s="70"/>
      <c r="M17" s="73" t="s">
        <v>250</v>
      </c>
      <c r="N17" s="56"/>
      <c r="O17" s="56"/>
      <c r="Q17" s="70">
        <v>890</v>
      </c>
      <c r="R17" s="70" t="s">
        <v>53</v>
      </c>
      <c r="S17" s="75">
        <v>166666.66666666666</v>
      </c>
      <c r="T17" s="75">
        <v>166666.66666666666</v>
      </c>
      <c r="U17" s="75">
        <v>166666.66666666666</v>
      </c>
      <c r="V17" s="75">
        <v>500000</v>
      </c>
      <c r="W17" s="75">
        <f t="shared" si="0"/>
        <v>116279.06976744186</v>
      </c>
      <c r="X17" s="75">
        <f t="shared" si="1"/>
        <v>232558.13953488372</v>
      </c>
      <c r="Y17" s="75">
        <f t="shared" si="2"/>
        <v>848837.2093023255</v>
      </c>
      <c r="Z17" s="56"/>
      <c r="AB17" s="181" t="s">
        <v>359</v>
      </c>
    </row>
    <row r="18" spans="2:28" s="50" customFormat="1" ht="33.75" customHeight="1">
      <c r="B18" s="51"/>
      <c r="C18" s="52"/>
      <c r="D18" s="52"/>
      <c r="E18" s="52"/>
      <c r="F18" s="52"/>
      <c r="G18" s="52"/>
      <c r="H18" s="53"/>
      <c r="I18" s="53"/>
      <c r="J18" s="53"/>
      <c r="K18" s="49"/>
      <c r="L18" s="70" t="s">
        <v>251</v>
      </c>
      <c r="M18" s="70" t="s">
        <v>252</v>
      </c>
      <c r="N18" s="56"/>
      <c r="O18" s="56"/>
      <c r="P18" s="48"/>
      <c r="Q18" s="70">
        <v>350</v>
      </c>
      <c r="R18" s="70" t="s">
        <v>54</v>
      </c>
      <c r="S18" s="75">
        <v>275943.48410222004</v>
      </c>
      <c r="T18" s="75">
        <v>275943.48410222004</v>
      </c>
      <c r="U18" s="75">
        <v>275943.48410222004</v>
      </c>
      <c r="V18" s="75">
        <v>827830.4523066601</v>
      </c>
      <c r="W18" s="75">
        <f t="shared" si="0"/>
        <v>192518.70983875816</v>
      </c>
      <c r="X18" s="75">
        <f t="shared" si="1"/>
        <v>385037.4196775163</v>
      </c>
      <c r="Y18" s="75">
        <f t="shared" si="2"/>
        <v>1405386.5818229346</v>
      </c>
      <c r="Z18" s="56"/>
      <c r="AA18" s="48"/>
      <c r="AB18" s="181" t="s">
        <v>360</v>
      </c>
    </row>
    <row r="19" spans="2:28" s="48" customFormat="1" ht="33.75" customHeight="1">
      <c r="B19" s="96" t="s">
        <v>13</v>
      </c>
      <c r="C19" s="96"/>
      <c r="D19" s="96"/>
      <c r="E19" s="96"/>
      <c r="F19" s="96"/>
      <c r="G19" s="96"/>
      <c r="H19" s="96"/>
      <c r="I19" s="96"/>
      <c r="J19" s="96"/>
      <c r="K19" s="49"/>
      <c r="L19" s="70"/>
      <c r="M19" s="70" t="s">
        <v>253</v>
      </c>
      <c r="N19" s="56"/>
      <c r="O19" s="56"/>
      <c r="Q19" s="70">
        <v>837</v>
      </c>
      <c r="R19" s="70" t="s">
        <v>55</v>
      </c>
      <c r="S19" s="75">
        <v>317883.4213599193</v>
      </c>
      <c r="T19" s="75">
        <v>317883.4213599193</v>
      </c>
      <c r="U19" s="75">
        <v>317883.4213599193</v>
      </c>
      <c r="V19" s="75">
        <v>953650.2640797578</v>
      </c>
      <c r="W19" s="75">
        <f t="shared" si="0"/>
        <v>221779.13118133903</v>
      </c>
      <c r="X19" s="75">
        <f t="shared" si="1"/>
        <v>443558.26236267807</v>
      </c>
      <c r="Y19" s="75">
        <f t="shared" si="2"/>
        <v>1618987.6576237748</v>
      </c>
      <c r="Z19" s="56"/>
      <c r="AB19" s="181" t="s">
        <v>361</v>
      </c>
    </row>
    <row r="20" spans="2:28" s="48" customFormat="1" ht="33.75" customHeight="1">
      <c r="B20" s="95"/>
      <c r="C20" s="330" t="s">
        <v>17</v>
      </c>
      <c r="D20" s="331"/>
      <c r="E20" s="330" t="s">
        <v>18</v>
      </c>
      <c r="F20" s="331"/>
      <c r="G20" s="337"/>
      <c r="H20" s="336" t="s">
        <v>15</v>
      </c>
      <c r="I20" s="331"/>
      <c r="J20" s="94" t="s">
        <v>8</v>
      </c>
      <c r="K20" s="49"/>
      <c r="L20" s="70" t="s">
        <v>210</v>
      </c>
      <c r="M20" s="73" t="s">
        <v>254</v>
      </c>
      <c r="N20" s="56"/>
      <c r="O20" s="56"/>
      <c r="Q20" s="70">
        <v>867</v>
      </c>
      <c r="R20" s="70" t="s">
        <v>56</v>
      </c>
      <c r="S20" s="75">
        <v>250926.93217750743</v>
      </c>
      <c r="T20" s="75">
        <v>250926.93217750743</v>
      </c>
      <c r="U20" s="75">
        <v>250926.93217750743</v>
      </c>
      <c r="V20" s="75">
        <v>752780.7965325223</v>
      </c>
      <c r="W20" s="75">
        <f t="shared" si="0"/>
        <v>175065.30151919124</v>
      </c>
      <c r="X20" s="75">
        <f t="shared" si="1"/>
        <v>350130.6030383825</v>
      </c>
      <c r="Y20" s="75">
        <f t="shared" si="2"/>
        <v>1277976.701090096</v>
      </c>
      <c r="Z20" s="56"/>
      <c r="AB20" s="174"/>
    </row>
    <row r="21" spans="2:28" s="48" customFormat="1" ht="33.75" customHeight="1">
      <c r="B21" s="57" t="s">
        <v>1</v>
      </c>
      <c r="C21" s="95" t="s">
        <v>16</v>
      </c>
      <c r="D21" s="95" t="s">
        <v>19</v>
      </c>
      <c r="E21" s="95" t="s">
        <v>16</v>
      </c>
      <c r="F21" s="95" t="s">
        <v>19</v>
      </c>
      <c r="G21" s="95" t="s">
        <v>261</v>
      </c>
      <c r="H21" s="95" t="s">
        <v>16</v>
      </c>
      <c r="I21" s="95" t="s">
        <v>19</v>
      </c>
      <c r="J21" s="95" t="s">
        <v>10</v>
      </c>
      <c r="K21" s="49"/>
      <c r="L21" s="70"/>
      <c r="M21" s="73" t="s">
        <v>255</v>
      </c>
      <c r="N21" s="56"/>
      <c r="O21" s="56"/>
      <c r="P21" s="49"/>
      <c r="Q21" s="70">
        <v>380</v>
      </c>
      <c r="R21" s="70" t="s">
        <v>57</v>
      </c>
      <c r="S21" s="75">
        <v>219322.25216727532</v>
      </c>
      <c r="T21" s="75">
        <v>219322.25216727532</v>
      </c>
      <c r="U21" s="75">
        <v>219322.25216727532</v>
      </c>
      <c r="V21" s="75">
        <v>657966.756501826</v>
      </c>
      <c r="W21" s="75">
        <f t="shared" si="0"/>
        <v>153015.5247678665</v>
      </c>
      <c r="X21" s="75">
        <f t="shared" si="1"/>
        <v>306031.049535733</v>
      </c>
      <c r="Y21" s="75">
        <f t="shared" si="2"/>
        <v>1117013.3308054255</v>
      </c>
      <c r="Z21" s="56"/>
      <c r="AA21" s="49"/>
      <c r="AB21" s="174"/>
    </row>
    <row r="22" spans="2:28" s="49" customFormat="1" ht="33.75" customHeight="1">
      <c r="B22" s="76" t="str">
        <f aca="true" t="shared" si="6" ref="B22:B27">L30</f>
        <v>Alternative provision/PRU</v>
      </c>
      <c r="C22" s="105">
        <f>SUMIF('Input form'!$D$14:$D$23,$B22,'Input form'!$G$14:$G$23)</f>
        <v>0</v>
      </c>
      <c r="D22" s="107">
        <f>SUMIF('Input form'!$D$14:$D$23,$B22,'Input form'!$H$14:$H$23)</f>
        <v>0</v>
      </c>
      <c r="E22" s="107">
        <f>SUMIF('Input form'!$D$14:$D$23,$B22,'Input form'!$L$14:$L$23)</f>
        <v>0</v>
      </c>
      <c r="F22" s="107">
        <f>SUMIF('Input form'!$D$14:$D$23,$B22,'Input form'!$M$14:$M$23)</f>
        <v>0</v>
      </c>
      <c r="G22" s="97">
        <f aca="true" t="shared" si="7" ref="G22:G27">SUM(E22:F22)</f>
        <v>0</v>
      </c>
      <c r="H22" s="106">
        <f>SUMIF('Input form'!$D$14:$D$23,$B22,'Input form'!$I$14:$I$23)</f>
        <v>0</v>
      </c>
      <c r="I22" s="106">
        <f>SUMIF('Input form'!$D$14:$D$23,$B22,'Input form'!$J$14:$J$23)</f>
        <v>0</v>
      </c>
      <c r="J22" s="59">
        <f aca="true" t="shared" si="8" ref="J22:J27">SUM(H22:I22)</f>
        <v>0</v>
      </c>
      <c r="L22" s="70"/>
      <c r="M22" s="73" t="s">
        <v>256</v>
      </c>
      <c r="N22" s="56"/>
      <c r="O22" s="56"/>
      <c r="Q22" s="70">
        <v>304</v>
      </c>
      <c r="R22" s="70" t="s">
        <v>58</v>
      </c>
      <c r="S22" s="75">
        <v>569221.9775306835</v>
      </c>
      <c r="T22" s="75">
        <v>569221.9775306835</v>
      </c>
      <c r="U22" s="75">
        <v>569221.9775306835</v>
      </c>
      <c r="V22" s="75">
        <v>1707665.9325920504</v>
      </c>
      <c r="W22" s="75">
        <f t="shared" si="0"/>
        <v>397131.6122307094</v>
      </c>
      <c r="X22" s="75">
        <f t="shared" si="1"/>
        <v>794263.2244614188</v>
      </c>
      <c r="Y22" s="75">
        <f t="shared" si="2"/>
        <v>2899060.7692841785</v>
      </c>
      <c r="Z22" s="56"/>
      <c r="AB22" s="175"/>
    </row>
    <row r="23" spans="2:28" s="49" customFormat="1" ht="33.75" customHeight="1">
      <c r="B23" s="76" t="str">
        <f t="shared" si="6"/>
        <v>Independent and non-maintained</v>
      </c>
      <c r="C23" s="107">
        <f>SUMIF('Input form'!$D$14:$D$23,$B23,'Input form'!$G$14:$G$23)</f>
        <v>0</v>
      </c>
      <c r="D23" s="107">
        <f>SUMIF('Input form'!$D$14:$D$23,$B23,'Input form'!$H$14:$H$23)</f>
        <v>0</v>
      </c>
      <c r="E23" s="107">
        <f>SUMIF('Input form'!$D$14:$D$23,$B23,'Input form'!$L$14:$L$23)</f>
        <v>0</v>
      </c>
      <c r="F23" s="107">
        <f>SUMIF('Input form'!$D$14:$D$23,$B23,'Input form'!$M$14:$M$23)</f>
        <v>0</v>
      </c>
      <c r="G23" s="97">
        <f t="shared" si="7"/>
        <v>0</v>
      </c>
      <c r="H23" s="106">
        <f>SUMIF('Input form'!$D$14:$D$23,$B23,'Input form'!$I$14:$I$23)</f>
        <v>0</v>
      </c>
      <c r="I23" s="106">
        <f>SUMIF('Input form'!$D$14:$D$23,$B23,'Input form'!$J$14:$J$23)</f>
        <v>0</v>
      </c>
      <c r="J23" s="59">
        <f t="shared" si="8"/>
        <v>0</v>
      </c>
      <c r="L23" s="70" t="s">
        <v>257</v>
      </c>
      <c r="M23" s="73" t="s">
        <v>258</v>
      </c>
      <c r="N23" s="56"/>
      <c r="O23" s="56"/>
      <c r="Q23" s="70">
        <v>846</v>
      </c>
      <c r="R23" s="70" t="s">
        <v>59</v>
      </c>
      <c r="S23" s="75">
        <v>166666.66666666666</v>
      </c>
      <c r="T23" s="75">
        <v>166666.66666666666</v>
      </c>
      <c r="U23" s="75">
        <v>166666.66666666666</v>
      </c>
      <c r="V23" s="75">
        <v>500000</v>
      </c>
      <c r="W23" s="75">
        <f t="shared" si="0"/>
        <v>116279.06976744186</v>
      </c>
      <c r="X23" s="75">
        <f t="shared" si="1"/>
        <v>232558.13953488372</v>
      </c>
      <c r="Y23" s="75">
        <f t="shared" si="2"/>
        <v>848837.2093023255</v>
      </c>
      <c r="Z23" s="56"/>
      <c r="AB23" s="175"/>
    </row>
    <row r="24" spans="2:28" s="49" customFormat="1" ht="33.75" customHeight="1">
      <c r="B24" s="76" t="str">
        <f t="shared" si="6"/>
        <v>Mainstream provision (not unit)</v>
      </c>
      <c r="C24" s="107">
        <f>SUMIF('Input form'!$D$14:$D$23,$B24,'Input form'!$G$14:$G$23)</f>
        <v>0</v>
      </c>
      <c r="D24" s="107">
        <f>SUMIF('Input form'!$D$14:$D$23,$B24,'Input form'!$H$14:$H$23)</f>
        <v>0</v>
      </c>
      <c r="E24" s="107">
        <f>SUMIF('Input form'!$D$14:$D$23,$B24,'Input form'!$L$14:$L$23)</f>
        <v>0</v>
      </c>
      <c r="F24" s="107">
        <f>SUMIF('Input form'!$D$14:$D$23,$B24,'Input form'!$M$14:$M$23)</f>
        <v>0</v>
      </c>
      <c r="G24" s="97">
        <f t="shared" si="7"/>
        <v>0</v>
      </c>
      <c r="H24" s="106">
        <f>SUMIF('Input form'!$D$14:$D$23,$B24,'Input form'!$I$14:$I$23)</f>
        <v>0</v>
      </c>
      <c r="I24" s="106">
        <f>SUMIF('Input form'!$D$14:$D$23,$B24,'Input form'!$J$14:$J$23)</f>
        <v>0</v>
      </c>
      <c r="J24" s="59">
        <f t="shared" si="8"/>
        <v>0</v>
      </c>
      <c r="L24" s="70"/>
      <c r="M24" s="73" t="s">
        <v>259</v>
      </c>
      <c r="N24" s="56"/>
      <c r="O24" s="56"/>
      <c r="Q24" s="70">
        <v>801</v>
      </c>
      <c r="R24" s="70" t="s">
        <v>60</v>
      </c>
      <c r="S24" s="75">
        <v>840521.7334228078</v>
      </c>
      <c r="T24" s="75">
        <v>840521.7334228078</v>
      </c>
      <c r="U24" s="75">
        <v>840521.7334228078</v>
      </c>
      <c r="V24" s="75">
        <v>2521565.200268423</v>
      </c>
      <c r="W24" s="75">
        <f t="shared" si="0"/>
        <v>586410.5116903309</v>
      </c>
      <c r="X24" s="75">
        <f t="shared" si="1"/>
        <v>1172821.0233806618</v>
      </c>
      <c r="Y24" s="75">
        <f t="shared" si="2"/>
        <v>4280796.735339416</v>
      </c>
      <c r="Z24" s="56"/>
      <c r="AB24" s="175"/>
    </row>
    <row r="25" spans="2:28" s="49" customFormat="1" ht="33.75" customHeight="1">
      <c r="B25" s="76" t="str">
        <f t="shared" si="6"/>
        <v>Special provision</v>
      </c>
      <c r="C25" s="107">
        <f>SUMIF('Input form'!$D$14:$D$23,$B25,'Input form'!$G$14:$G$23)</f>
        <v>753110</v>
      </c>
      <c r="D25" s="107">
        <f>SUMIF('Input form'!$D$14:$D$23,$B25,'Input form'!$H$14:$H$23)</f>
        <v>11700000</v>
      </c>
      <c r="E25" s="107">
        <f>SUMIF('Input form'!$D$14:$D$23,$B25,'Input form'!$L$14:$L$23)</f>
        <v>0</v>
      </c>
      <c r="F25" s="107">
        <f>SUMIF('Input form'!$D$14:$D$23,$B25,'Input form'!$M$14:$M$23)</f>
        <v>0</v>
      </c>
      <c r="G25" s="97">
        <f t="shared" si="7"/>
        <v>0</v>
      </c>
      <c r="H25" s="106">
        <f>SUMIF('Input form'!$D$14:$D$23,$B25,'Input form'!$I$14:$I$23)</f>
        <v>41</v>
      </c>
      <c r="I25" s="106">
        <f>SUMIF('Input form'!$D$14:$D$23,$B25,'Input form'!$J$14:$J$23)</f>
        <v>0</v>
      </c>
      <c r="J25" s="59">
        <f t="shared" si="8"/>
        <v>41</v>
      </c>
      <c r="L25" s="70"/>
      <c r="M25" s="73" t="s">
        <v>260</v>
      </c>
      <c r="N25" s="56"/>
      <c r="O25" s="56"/>
      <c r="Q25" s="70">
        <v>305</v>
      </c>
      <c r="R25" s="70" t="s">
        <v>61</v>
      </c>
      <c r="S25" s="75">
        <v>865509.8548614947</v>
      </c>
      <c r="T25" s="75">
        <v>865509.8548614947</v>
      </c>
      <c r="U25" s="75">
        <v>865509.8548614947</v>
      </c>
      <c r="V25" s="75">
        <v>2596529.5645844843</v>
      </c>
      <c r="W25" s="75">
        <f t="shared" si="0"/>
        <v>603844.0847870894</v>
      </c>
      <c r="X25" s="75">
        <f t="shared" si="1"/>
        <v>1207688.1695741788</v>
      </c>
      <c r="Y25" s="75">
        <f t="shared" si="2"/>
        <v>4408061.818945752</v>
      </c>
      <c r="Z25" s="56"/>
      <c r="AB25" s="175"/>
    </row>
    <row r="26" spans="2:28" s="49" customFormat="1" ht="33.75" customHeight="1">
      <c r="B26" s="76" t="str">
        <f t="shared" si="6"/>
        <v>Special unit or resourced provision</v>
      </c>
      <c r="C26" s="107">
        <f>SUMIF('Input form'!$D$14:$D$23,$B26,'Input form'!$G$14:$G$23)</f>
        <v>2280346</v>
      </c>
      <c r="D26" s="107">
        <f>SUMIF('Input form'!$D$14:$D$23,$B26,'Input form'!$H$14:$H$23)</f>
        <v>0</v>
      </c>
      <c r="E26" s="107">
        <f>SUMIF('Input form'!$D$14:$D$23,$B26,'Input form'!$L$14:$L$23)</f>
        <v>671952</v>
      </c>
      <c r="F26" s="107">
        <f>SUMIF('Input form'!$D$14:$D$23,$B26,'Input form'!$M$14:$M$23)</f>
        <v>0</v>
      </c>
      <c r="G26" s="97">
        <f t="shared" si="7"/>
        <v>671952</v>
      </c>
      <c r="H26" s="106">
        <f>SUMIF('Input form'!$D$14:$D$23,$B26,'Input form'!$I$14:$I$23)</f>
        <v>109</v>
      </c>
      <c r="I26" s="106">
        <f>SUMIF('Input form'!$D$14:$D$23,$B26,'Input form'!$J$14:$J$23)</f>
        <v>0</v>
      </c>
      <c r="J26" s="59">
        <f t="shared" si="8"/>
        <v>109</v>
      </c>
      <c r="L26" s="77"/>
      <c r="M26" s="93"/>
      <c r="N26" s="56"/>
      <c r="O26" s="56"/>
      <c r="Q26" s="70">
        <v>825</v>
      </c>
      <c r="R26" s="70" t="s">
        <v>62</v>
      </c>
      <c r="S26" s="75">
        <v>824492.3526082515</v>
      </c>
      <c r="T26" s="75">
        <v>824492.3526082515</v>
      </c>
      <c r="U26" s="75">
        <v>824492.3526082515</v>
      </c>
      <c r="V26" s="75">
        <v>2473477.0578247546</v>
      </c>
      <c r="W26" s="75">
        <f t="shared" si="0"/>
        <v>575227.2227499429</v>
      </c>
      <c r="X26" s="75">
        <f t="shared" si="1"/>
        <v>1150454.4454998858</v>
      </c>
      <c r="Y26" s="75">
        <f t="shared" si="2"/>
        <v>4199158.726074584</v>
      </c>
      <c r="Z26" s="56"/>
      <c r="AB26" s="175"/>
    </row>
    <row r="27" spans="2:28" s="49" customFormat="1" ht="33.75" customHeight="1">
      <c r="B27" s="76" t="str">
        <f t="shared" si="6"/>
        <v>Other</v>
      </c>
      <c r="C27" s="107">
        <f>SUMIF('Input form'!$D$14:$D$23,$B27,'Input form'!$G$14:$G$23)</f>
        <v>0</v>
      </c>
      <c r="D27" s="107">
        <f>SUMIF('Input form'!$D$14:$D$23,$B27,'Input form'!$H$14:$H$23)</f>
        <v>0</v>
      </c>
      <c r="E27" s="107">
        <f>SUMIF('Input form'!$D$14:$D$23,$B27,'Input form'!$L$14:$L$23)</f>
        <v>0</v>
      </c>
      <c r="F27" s="107">
        <f>SUMIF('Input form'!$D$14:$D$23,$B27,'Input form'!$M$14:$M$23)</f>
        <v>0</v>
      </c>
      <c r="G27" s="97">
        <f t="shared" si="7"/>
        <v>0</v>
      </c>
      <c r="H27" s="106">
        <f>SUMIF('Input form'!$D$14:$D$23,$B27,'Input form'!$I$14:$I$23)</f>
        <v>0</v>
      </c>
      <c r="I27" s="106">
        <f>SUMIF('Input form'!$D$14:$D$23,$B27,'Input form'!$J$14:$J$23)</f>
        <v>0</v>
      </c>
      <c r="J27" s="59">
        <f t="shared" si="8"/>
        <v>0</v>
      </c>
      <c r="L27" s="93"/>
      <c r="M27" s="93"/>
      <c r="N27" s="56"/>
      <c r="O27" s="56"/>
      <c r="Q27" s="70">
        <v>351</v>
      </c>
      <c r="R27" s="70" t="s">
        <v>63</v>
      </c>
      <c r="S27" s="75">
        <v>194899.46392859714</v>
      </c>
      <c r="T27" s="75">
        <v>194899.46392859714</v>
      </c>
      <c r="U27" s="75">
        <v>194899.46392859714</v>
      </c>
      <c r="V27" s="75">
        <v>584698.3917857914</v>
      </c>
      <c r="W27" s="75">
        <f t="shared" si="0"/>
        <v>135976.3701827422</v>
      </c>
      <c r="X27" s="75">
        <f t="shared" si="1"/>
        <v>271952.7403654844</v>
      </c>
      <c r="Y27" s="75">
        <f t="shared" si="2"/>
        <v>992627.5023340179</v>
      </c>
      <c r="Z27" s="56"/>
      <c r="AB27" s="175"/>
    </row>
    <row r="28" spans="2:28" s="49" customFormat="1" ht="33.75" customHeight="1">
      <c r="B28" s="60" t="s">
        <v>11</v>
      </c>
      <c r="C28" s="61">
        <f aca="true" t="shared" si="9" ref="C28:J28">SUM(C22:C27)</f>
        <v>3033456</v>
      </c>
      <c r="D28" s="61">
        <f t="shared" si="9"/>
        <v>11700000</v>
      </c>
      <c r="E28" s="61">
        <f t="shared" si="9"/>
        <v>671952</v>
      </c>
      <c r="F28" s="61">
        <f t="shared" si="9"/>
        <v>0</v>
      </c>
      <c r="G28" s="61">
        <f t="shared" si="9"/>
        <v>671952</v>
      </c>
      <c r="H28" s="66">
        <f t="shared" si="9"/>
        <v>150</v>
      </c>
      <c r="I28" s="66">
        <f t="shared" si="9"/>
        <v>0</v>
      </c>
      <c r="J28" s="62">
        <f t="shared" si="9"/>
        <v>150</v>
      </c>
      <c r="L28" s="93"/>
      <c r="M28" s="93"/>
      <c r="N28" s="56"/>
      <c r="O28" s="56"/>
      <c r="Q28" s="70">
        <v>381</v>
      </c>
      <c r="R28" s="70" t="s">
        <v>64</v>
      </c>
      <c r="S28" s="75">
        <v>166666.66666666666</v>
      </c>
      <c r="T28" s="75">
        <v>166666.66666666666</v>
      </c>
      <c r="U28" s="75">
        <v>166666.66666666666</v>
      </c>
      <c r="V28" s="75">
        <v>500000</v>
      </c>
      <c r="W28" s="75">
        <f t="shared" si="0"/>
        <v>116279.06976744186</v>
      </c>
      <c r="X28" s="75">
        <f t="shared" si="1"/>
        <v>232558.13953488372</v>
      </c>
      <c r="Y28" s="75">
        <f t="shared" si="2"/>
        <v>848837.2093023255</v>
      </c>
      <c r="Z28" s="56"/>
      <c r="AB28" s="175"/>
    </row>
    <row r="29" spans="2:28" s="49" customFormat="1" ht="33.75" customHeight="1">
      <c r="B29" s="48"/>
      <c r="C29" s="54"/>
      <c r="D29" s="54"/>
      <c r="E29" s="54"/>
      <c r="F29" s="54"/>
      <c r="G29" s="54"/>
      <c r="H29" s="54"/>
      <c r="I29" s="54"/>
      <c r="J29" s="54"/>
      <c r="L29" s="167" t="s">
        <v>234</v>
      </c>
      <c r="M29" s="93"/>
      <c r="N29" s="56"/>
      <c r="O29" s="56"/>
      <c r="Q29" s="70">
        <v>873</v>
      </c>
      <c r="R29" s="70" t="s">
        <v>65</v>
      </c>
      <c r="S29" s="75">
        <v>832763.4242496182</v>
      </c>
      <c r="T29" s="75">
        <v>832763.4242496182</v>
      </c>
      <c r="U29" s="75">
        <v>832763.4242496182</v>
      </c>
      <c r="V29" s="75">
        <v>2498290.2727488545</v>
      </c>
      <c r="W29" s="75">
        <f t="shared" si="0"/>
        <v>580997.7378485708</v>
      </c>
      <c r="X29" s="75">
        <f t="shared" si="1"/>
        <v>1161995.4756971416</v>
      </c>
      <c r="Y29" s="75">
        <f t="shared" si="2"/>
        <v>4241283.486294568</v>
      </c>
      <c r="Z29" s="56"/>
      <c r="AB29" s="175"/>
    </row>
    <row r="30" spans="2:28" s="49" customFormat="1" ht="33.75" customHeight="1">
      <c r="B30" s="48"/>
      <c r="C30" s="54"/>
      <c r="D30" s="54"/>
      <c r="E30" s="54"/>
      <c r="F30" s="54"/>
      <c r="G30" s="54"/>
      <c r="H30" s="54"/>
      <c r="I30" s="54"/>
      <c r="J30" s="54"/>
      <c r="L30" s="168" t="s">
        <v>237</v>
      </c>
      <c r="M30" s="93"/>
      <c r="N30" s="56"/>
      <c r="O30" s="56"/>
      <c r="Q30" s="70">
        <v>202</v>
      </c>
      <c r="R30" s="70" t="s">
        <v>66</v>
      </c>
      <c r="S30" s="75">
        <v>437500.275957023</v>
      </c>
      <c r="T30" s="75">
        <v>437500.27595702297</v>
      </c>
      <c r="U30" s="75">
        <v>437500.27595702297</v>
      </c>
      <c r="V30" s="75">
        <v>1312500.8278710688</v>
      </c>
      <c r="W30" s="75">
        <f t="shared" si="0"/>
        <v>305232.7506676904</v>
      </c>
      <c r="X30" s="75">
        <f t="shared" si="1"/>
        <v>610465.5013353808</v>
      </c>
      <c r="Y30" s="75">
        <f t="shared" si="2"/>
        <v>2228199.07987414</v>
      </c>
      <c r="Z30" s="56"/>
      <c r="AB30" s="175"/>
    </row>
    <row r="31" spans="2:28" s="49" customFormat="1" ht="33.75" customHeight="1">
      <c r="B31" s="48"/>
      <c r="C31" s="54"/>
      <c r="D31" s="54"/>
      <c r="E31" s="54"/>
      <c r="F31" s="54"/>
      <c r="G31" s="54"/>
      <c r="H31" s="54"/>
      <c r="I31" s="54"/>
      <c r="J31" s="54"/>
      <c r="L31" s="168" t="s">
        <v>240</v>
      </c>
      <c r="M31" s="93"/>
      <c r="N31" s="56"/>
      <c r="O31" s="56"/>
      <c r="Q31" s="70">
        <v>823</v>
      </c>
      <c r="R31" s="70" t="s">
        <v>67</v>
      </c>
      <c r="S31" s="75">
        <v>549726.9184316864</v>
      </c>
      <c r="T31" s="75">
        <v>549726.9184316864</v>
      </c>
      <c r="U31" s="75">
        <v>549726.9184316864</v>
      </c>
      <c r="V31" s="75">
        <v>1649180.755295059</v>
      </c>
      <c r="W31" s="75">
        <f t="shared" si="0"/>
        <v>383530.4082081532</v>
      </c>
      <c r="X31" s="75">
        <f t="shared" si="1"/>
        <v>767060.8164163064</v>
      </c>
      <c r="Y31" s="75">
        <f t="shared" si="2"/>
        <v>2799771.9799195183</v>
      </c>
      <c r="Z31" s="56"/>
      <c r="AB31" s="175"/>
    </row>
    <row r="32" spans="2:28" s="49" customFormat="1" ht="33.75" customHeight="1">
      <c r="B32" s="48"/>
      <c r="C32" s="54"/>
      <c r="D32" s="54"/>
      <c r="E32" s="54"/>
      <c r="F32" s="54"/>
      <c r="G32" s="54"/>
      <c r="H32" s="54"/>
      <c r="I32" s="54"/>
      <c r="J32" s="54"/>
      <c r="L32" s="168" t="s">
        <v>244</v>
      </c>
      <c r="M32" s="93"/>
      <c r="N32" s="56"/>
      <c r="O32" s="56"/>
      <c r="P32" s="50"/>
      <c r="Q32" s="70">
        <v>895</v>
      </c>
      <c r="R32" s="70" t="s">
        <v>68</v>
      </c>
      <c r="S32" s="75">
        <v>197896.64242186284</v>
      </c>
      <c r="T32" s="75">
        <v>197896.64242186284</v>
      </c>
      <c r="U32" s="75">
        <v>197896.64242186284</v>
      </c>
      <c r="V32" s="75">
        <v>593689.9272655885</v>
      </c>
      <c r="W32" s="75">
        <f t="shared" si="0"/>
        <v>138067.42494548572</v>
      </c>
      <c r="X32" s="75">
        <f t="shared" si="1"/>
        <v>276134.84989097144</v>
      </c>
      <c r="Y32" s="75">
        <f t="shared" si="2"/>
        <v>1007892.2021020456</v>
      </c>
      <c r="Z32" s="56"/>
      <c r="AA32" s="50"/>
      <c r="AB32" s="175"/>
    </row>
    <row r="33" spans="2:28" s="50" customFormat="1" ht="33.75" customHeight="1">
      <c r="B33" s="48"/>
      <c r="C33" s="54"/>
      <c r="D33" s="54"/>
      <c r="E33" s="54"/>
      <c r="F33" s="54"/>
      <c r="G33" s="54"/>
      <c r="H33" s="54"/>
      <c r="I33" s="54"/>
      <c r="J33" s="54"/>
      <c r="L33" s="169" t="s">
        <v>251</v>
      </c>
      <c r="M33" s="93"/>
      <c r="N33" s="56"/>
      <c r="O33" s="56"/>
      <c r="P33" s="48"/>
      <c r="Q33" s="70">
        <v>896</v>
      </c>
      <c r="R33" s="70" t="s">
        <v>69</v>
      </c>
      <c r="S33" s="75">
        <v>180458.82300225794</v>
      </c>
      <c r="T33" s="75">
        <v>180458.82300225794</v>
      </c>
      <c r="U33" s="75">
        <v>180458.82300225794</v>
      </c>
      <c r="V33" s="75">
        <v>541376.4690067738</v>
      </c>
      <c r="W33" s="75">
        <f t="shared" si="0"/>
        <v>125901.50442017995</v>
      </c>
      <c r="X33" s="75">
        <f t="shared" si="1"/>
        <v>251803.0088403599</v>
      </c>
      <c r="Y33" s="75">
        <f t="shared" si="2"/>
        <v>919080.9822673136</v>
      </c>
      <c r="Z33" s="56"/>
      <c r="AA33" s="48"/>
      <c r="AB33" s="51"/>
    </row>
    <row r="34" spans="3:28" s="48" customFormat="1" ht="33.75" customHeight="1">
      <c r="C34" s="54"/>
      <c r="D34" s="54"/>
      <c r="E34" s="54"/>
      <c r="F34" s="54"/>
      <c r="G34" s="54"/>
      <c r="H34" s="54"/>
      <c r="I34" s="54"/>
      <c r="J34" s="54"/>
      <c r="L34" s="168" t="s">
        <v>210</v>
      </c>
      <c r="M34" s="93"/>
      <c r="N34" s="56"/>
      <c r="O34" s="56"/>
      <c r="Q34" s="70">
        <v>908</v>
      </c>
      <c r="R34" s="70" t="s">
        <v>70</v>
      </c>
      <c r="S34" s="75">
        <v>637771.8063318505</v>
      </c>
      <c r="T34" s="75">
        <v>637771.8063318505</v>
      </c>
      <c r="U34" s="75">
        <v>637771.8063318505</v>
      </c>
      <c r="V34" s="75">
        <v>1913315.4189955513</v>
      </c>
      <c r="W34" s="75">
        <f t="shared" si="0"/>
        <v>444957.0741850119</v>
      </c>
      <c r="X34" s="75">
        <f t="shared" si="1"/>
        <v>889914.1483700238</v>
      </c>
      <c r="Y34" s="75">
        <f t="shared" si="2"/>
        <v>3248186.641550587</v>
      </c>
      <c r="Z34" s="56"/>
      <c r="AB34" s="174"/>
    </row>
    <row r="35" spans="3:28" s="48" customFormat="1" ht="33.75" customHeight="1">
      <c r="C35" s="54"/>
      <c r="D35" s="54"/>
      <c r="E35" s="54"/>
      <c r="F35" s="54"/>
      <c r="G35" s="54"/>
      <c r="H35" s="54"/>
      <c r="I35" s="54"/>
      <c r="J35" s="54"/>
      <c r="L35" s="168" t="s">
        <v>257</v>
      </c>
      <c r="M35" s="93"/>
      <c r="N35" s="56"/>
      <c r="O35" s="56"/>
      <c r="Q35" s="70">
        <v>840</v>
      </c>
      <c r="R35" s="70" t="s">
        <v>71</v>
      </c>
      <c r="S35" s="75">
        <v>430929.709131247</v>
      </c>
      <c r="T35" s="75">
        <v>430929.70913124667</v>
      </c>
      <c r="U35" s="75">
        <v>430929.70913124667</v>
      </c>
      <c r="V35" s="75">
        <v>1292789.12739374</v>
      </c>
      <c r="W35" s="75">
        <f t="shared" si="0"/>
        <v>300648.63427761395</v>
      </c>
      <c r="X35" s="75">
        <f t="shared" si="1"/>
        <v>601297.2685552279</v>
      </c>
      <c r="Y35" s="75">
        <f t="shared" si="2"/>
        <v>2194735.0302265817</v>
      </c>
      <c r="Z35" s="56"/>
      <c r="AB35" s="174"/>
    </row>
    <row r="36" spans="3:28" s="48" customFormat="1" ht="33.75" customHeight="1">
      <c r="C36" s="54"/>
      <c r="D36" s="54"/>
      <c r="E36" s="54"/>
      <c r="F36" s="54"/>
      <c r="G36" s="54"/>
      <c r="H36" s="54"/>
      <c r="I36" s="54"/>
      <c r="J36" s="54"/>
      <c r="L36" s="93"/>
      <c r="M36" s="93"/>
      <c r="N36" s="56"/>
      <c r="O36" s="56"/>
      <c r="Q36" s="70">
        <v>331</v>
      </c>
      <c r="R36" s="70" t="s">
        <v>72</v>
      </c>
      <c r="S36" s="75">
        <v>775574.390604952</v>
      </c>
      <c r="T36" s="75">
        <v>775574.390604952</v>
      </c>
      <c r="U36" s="75">
        <v>775574.390604952</v>
      </c>
      <c r="V36" s="75">
        <v>2326723.171814856</v>
      </c>
      <c r="W36" s="75">
        <f t="shared" si="0"/>
        <v>541098.4120499665</v>
      </c>
      <c r="X36" s="75">
        <f t="shared" si="1"/>
        <v>1082196.824099933</v>
      </c>
      <c r="Y36" s="75">
        <f t="shared" si="2"/>
        <v>3950018.407964756</v>
      </c>
      <c r="Z36" s="56"/>
      <c r="AB36" s="174"/>
    </row>
    <row r="37" spans="3:28" s="48" customFormat="1" ht="33.75" customHeight="1">
      <c r="C37" s="54"/>
      <c r="D37" s="54"/>
      <c r="E37" s="54"/>
      <c r="F37" s="54"/>
      <c r="G37" s="54"/>
      <c r="H37" s="54"/>
      <c r="I37" s="54"/>
      <c r="J37" s="54"/>
      <c r="L37" s="93"/>
      <c r="M37" s="93"/>
      <c r="N37" s="56"/>
      <c r="O37" s="56"/>
      <c r="Q37" s="70">
        <v>306</v>
      </c>
      <c r="R37" s="70" t="s">
        <v>73</v>
      </c>
      <c r="S37" s="75">
        <v>968854.5918564234</v>
      </c>
      <c r="T37" s="75">
        <v>968854.5918564234</v>
      </c>
      <c r="U37" s="75">
        <v>968854.5918564234</v>
      </c>
      <c r="V37" s="75">
        <v>2906563.7755692704</v>
      </c>
      <c r="W37" s="75">
        <f t="shared" si="0"/>
        <v>675945.0640858768</v>
      </c>
      <c r="X37" s="75">
        <f t="shared" si="1"/>
        <v>1351890.1281717536</v>
      </c>
      <c r="Y37" s="75">
        <f t="shared" si="2"/>
        <v>4934398.967826901</v>
      </c>
      <c r="Z37" s="56"/>
      <c r="AB37" s="174"/>
    </row>
    <row r="38" spans="3:28" s="48" customFormat="1" ht="33.75" customHeight="1">
      <c r="C38" s="54"/>
      <c r="D38" s="54"/>
      <c r="E38" s="54"/>
      <c r="F38" s="54"/>
      <c r="G38" s="54"/>
      <c r="H38" s="54"/>
      <c r="I38" s="54"/>
      <c r="J38" s="54"/>
      <c r="L38" s="170" t="s">
        <v>217</v>
      </c>
      <c r="M38" s="93"/>
      <c r="N38" s="56"/>
      <c r="O38" s="56"/>
      <c r="Q38" s="70">
        <v>909</v>
      </c>
      <c r="R38" s="70" t="s">
        <v>74</v>
      </c>
      <c r="S38" s="75">
        <v>166666.66666666666</v>
      </c>
      <c r="T38" s="75">
        <v>166666.66666666666</v>
      </c>
      <c r="U38" s="75">
        <v>166666.66666666666</v>
      </c>
      <c r="V38" s="75">
        <v>500000</v>
      </c>
      <c r="W38" s="75">
        <f t="shared" si="0"/>
        <v>116279.06976744186</v>
      </c>
      <c r="X38" s="75">
        <f t="shared" si="1"/>
        <v>232558.13953488372</v>
      </c>
      <c r="Y38" s="75">
        <f t="shared" si="2"/>
        <v>848837.2093023255</v>
      </c>
      <c r="Z38" s="56"/>
      <c r="AB38" s="174"/>
    </row>
    <row r="39" spans="3:28" s="48" customFormat="1" ht="33.75" customHeight="1">
      <c r="C39" s="54"/>
      <c r="D39" s="54"/>
      <c r="E39" s="54"/>
      <c r="F39" s="54"/>
      <c r="G39" s="54"/>
      <c r="H39" s="54"/>
      <c r="I39" s="54"/>
      <c r="J39" s="54"/>
      <c r="L39" s="171" t="s">
        <v>218</v>
      </c>
      <c r="M39" s="93"/>
      <c r="N39" s="56"/>
      <c r="O39" s="56"/>
      <c r="Q39" s="70">
        <v>841</v>
      </c>
      <c r="R39" s="70" t="s">
        <v>75</v>
      </c>
      <c r="S39" s="75">
        <v>166666.66666666666</v>
      </c>
      <c r="T39" s="75">
        <v>166666.66666666666</v>
      </c>
      <c r="U39" s="75">
        <v>166666.66666666666</v>
      </c>
      <c r="V39" s="75">
        <v>500000</v>
      </c>
      <c r="W39" s="75">
        <f t="shared" si="0"/>
        <v>116279.06976744186</v>
      </c>
      <c r="X39" s="75">
        <f t="shared" si="1"/>
        <v>232558.13953488372</v>
      </c>
      <c r="Y39" s="75">
        <f t="shared" si="2"/>
        <v>848837.2093023255</v>
      </c>
      <c r="Z39" s="56"/>
      <c r="AB39" s="174"/>
    </row>
    <row r="40" spans="3:28" s="48" customFormat="1" ht="33.75" customHeight="1">
      <c r="C40" s="54"/>
      <c r="D40" s="54"/>
      <c r="E40" s="54"/>
      <c r="F40" s="54"/>
      <c r="G40" s="54"/>
      <c r="H40" s="54"/>
      <c r="I40" s="54"/>
      <c r="J40" s="54"/>
      <c r="L40" s="171" t="s">
        <v>278</v>
      </c>
      <c r="M40" s="93"/>
      <c r="N40" s="56"/>
      <c r="O40" s="56"/>
      <c r="Q40" s="70">
        <v>831</v>
      </c>
      <c r="R40" s="70" t="s">
        <v>76</v>
      </c>
      <c r="S40" s="75">
        <v>275162.2304324703</v>
      </c>
      <c r="T40" s="75">
        <v>275162.2304324703</v>
      </c>
      <c r="U40" s="75">
        <v>275162.2304324703</v>
      </c>
      <c r="V40" s="75">
        <v>825486.6912974109</v>
      </c>
      <c r="W40" s="75">
        <f t="shared" si="0"/>
        <v>191973.64913893276</v>
      </c>
      <c r="X40" s="75">
        <f t="shared" si="1"/>
        <v>383947.2982778655</v>
      </c>
      <c r="Y40" s="75">
        <f t="shared" si="2"/>
        <v>1401407.6387142092</v>
      </c>
      <c r="Z40" s="56"/>
      <c r="AB40" s="174"/>
    </row>
    <row r="41" spans="3:28" s="48" customFormat="1" ht="33.75" customHeight="1">
      <c r="C41" s="54"/>
      <c r="D41" s="54"/>
      <c r="E41" s="54"/>
      <c r="F41" s="54"/>
      <c r="G41" s="54"/>
      <c r="H41" s="54"/>
      <c r="I41" s="54"/>
      <c r="J41" s="54"/>
      <c r="L41" s="171" t="s">
        <v>279</v>
      </c>
      <c r="M41" s="93"/>
      <c r="N41" s="56"/>
      <c r="O41" s="56"/>
      <c r="Q41" s="70">
        <v>830</v>
      </c>
      <c r="R41" s="70" t="s">
        <v>77</v>
      </c>
      <c r="S41" s="75">
        <v>427606.305590447</v>
      </c>
      <c r="T41" s="75">
        <v>427606.305590447</v>
      </c>
      <c r="U41" s="75">
        <v>427606.305590447</v>
      </c>
      <c r="V41" s="75">
        <v>1282818.9167713409</v>
      </c>
      <c r="W41" s="75">
        <f t="shared" si="0"/>
        <v>298329.9806444979</v>
      </c>
      <c r="X41" s="75">
        <f t="shared" si="1"/>
        <v>596659.9612889958</v>
      </c>
      <c r="Y41" s="75">
        <f t="shared" si="2"/>
        <v>2177808.8587048342</v>
      </c>
      <c r="Z41" s="56"/>
      <c r="AB41" s="174"/>
    </row>
    <row r="42" spans="3:28" s="48" customFormat="1" ht="33.75" customHeight="1">
      <c r="C42" s="54"/>
      <c r="D42" s="54"/>
      <c r="E42" s="54"/>
      <c r="F42" s="54"/>
      <c r="G42" s="54"/>
      <c r="H42" s="54"/>
      <c r="I42" s="54"/>
      <c r="J42" s="54"/>
      <c r="L42" s="171" t="s">
        <v>280</v>
      </c>
      <c r="M42" s="93"/>
      <c r="N42" s="56"/>
      <c r="O42" s="56"/>
      <c r="Q42" s="70">
        <v>878</v>
      </c>
      <c r="R42" s="70" t="s">
        <v>78</v>
      </c>
      <c r="S42" s="75">
        <v>749284.5139167922</v>
      </c>
      <c r="T42" s="75">
        <v>749284.5139167922</v>
      </c>
      <c r="U42" s="75">
        <v>749284.5139167922</v>
      </c>
      <c r="V42" s="75">
        <v>2247853.5417503766</v>
      </c>
      <c r="W42" s="75">
        <f t="shared" si="0"/>
        <v>522756.6376163666</v>
      </c>
      <c r="X42" s="75">
        <f t="shared" si="1"/>
        <v>1045513.2752327332</v>
      </c>
      <c r="Y42" s="75">
        <f t="shared" si="2"/>
        <v>3816123.4545994764</v>
      </c>
      <c r="Z42" s="56"/>
      <c r="AB42" s="174"/>
    </row>
    <row r="43" spans="3:28" s="48" customFormat="1" ht="33.75" customHeight="1">
      <c r="C43" s="54"/>
      <c r="D43" s="54"/>
      <c r="E43" s="54"/>
      <c r="F43" s="54"/>
      <c r="G43" s="54"/>
      <c r="H43" s="54"/>
      <c r="I43" s="54"/>
      <c r="J43" s="54"/>
      <c r="L43" s="171" t="s">
        <v>281</v>
      </c>
      <c r="M43" s="93"/>
      <c r="N43" s="56"/>
      <c r="O43" s="56"/>
      <c r="Q43" s="70">
        <v>371</v>
      </c>
      <c r="R43" s="70" t="s">
        <v>79</v>
      </c>
      <c r="S43" s="75">
        <v>166666.66666666666</v>
      </c>
      <c r="T43" s="75">
        <v>166666.66666666666</v>
      </c>
      <c r="U43" s="75">
        <v>166666.66666666666</v>
      </c>
      <c r="V43" s="75">
        <v>500000</v>
      </c>
      <c r="W43" s="75">
        <f t="shared" si="0"/>
        <v>116279.06976744186</v>
      </c>
      <c r="X43" s="75">
        <f t="shared" si="1"/>
        <v>232558.13953488372</v>
      </c>
      <c r="Y43" s="75">
        <f t="shared" si="2"/>
        <v>848837.2093023255</v>
      </c>
      <c r="Z43" s="56"/>
      <c r="AB43" s="174"/>
    </row>
    <row r="44" spans="3:28" s="48" customFormat="1" ht="33.75" customHeight="1">
      <c r="C44" s="54"/>
      <c r="D44" s="54"/>
      <c r="E44" s="54"/>
      <c r="F44" s="54"/>
      <c r="G44" s="54"/>
      <c r="H44" s="54"/>
      <c r="I44" s="54"/>
      <c r="J44" s="54"/>
      <c r="L44" s="171" t="s">
        <v>283</v>
      </c>
      <c r="M44" s="93"/>
      <c r="N44" s="56"/>
      <c r="O44" s="56"/>
      <c r="Q44" s="70">
        <v>835</v>
      </c>
      <c r="R44" s="70" t="s">
        <v>80</v>
      </c>
      <c r="S44" s="75">
        <v>338317.6112621044</v>
      </c>
      <c r="T44" s="75">
        <v>338317.6112621044</v>
      </c>
      <c r="U44" s="75">
        <v>338317.6112621044</v>
      </c>
      <c r="V44" s="75">
        <v>1014952.8337863133</v>
      </c>
      <c r="W44" s="75">
        <f t="shared" si="0"/>
        <v>236035.5427410031</v>
      </c>
      <c r="X44" s="75">
        <f t="shared" si="1"/>
        <v>472071.0854820062</v>
      </c>
      <c r="Y44" s="75">
        <f t="shared" si="2"/>
        <v>1723059.4620093226</v>
      </c>
      <c r="Z44" s="56"/>
      <c r="AB44" s="174"/>
    </row>
    <row r="45" spans="3:28" s="48" customFormat="1" ht="33.75" customHeight="1">
      <c r="C45" s="54"/>
      <c r="D45" s="54"/>
      <c r="E45" s="54"/>
      <c r="F45" s="54"/>
      <c r="G45" s="54"/>
      <c r="H45" s="54"/>
      <c r="I45" s="54"/>
      <c r="J45" s="54"/>
      <c r="L45" s="171" t="s">
        <v>282</v>
      </c>
      <c r="M45" s="93"/>
      <c r="N45" s="56"/>
      <c r="O45" s="56"/>
      <c r="Q45" s="70">
        <v>332</v>
      </c>
      <c r="R45" s="70" t="s">
        <v>81</v>
      </c>
      <c r="S45" s="75">
        <v>243843.36381614945</v>
      </c>
      <c r="T45" s="75">
        <v>243843.36381614945</v>
      </c>
      <c r="U45" s="75">
        <v>243843.36381614945</v>
      </c>
      <c r="V45" s="75">
        <v>731530.0914484484</v>
      </c>
      <c r="W45" s="75">
        <f t="shared" si="0"/>
        <v>170123.2770810345</v>
      </c>
      <c r="X45" s="75">
        <f t="shared" si="1"/>
        <v>340246.554162069</v>
      </c>
      <c r="Y45" s="75">
        <f t="shared" si="2"/>
        <v>1241899.922691552</v>
      </c>
      <c r="Z45" s="56"/>
      <c r="AB45" s="174"/>
    </row>
    <row r="46" spans="3:28" s="48" customFormat="1" ht="33.75" customHeight="1">
      <c r="C46" s="54"/>
      <c r="D46" s="54"/>
      <c r="E46" s="54"/>
      <c r="F46" s="54"/>
      <c r="G46" s="54"/>
      <c r="H46" s="54"/>
      <c r="I46" s="54"/>
      <c r="J46" s="54"/>
      <c r="L46" s="171" t="s">
        <v>284</v>
      </c>
      <c r="M46" s="93"/>
      <c r="N46" s="56"/>
      <c r="O46" s="56"/>
      <c r="Q46" s="70">
        <v>307</v>
      </c>
      <c r="R46" s="70" t="s">
        <v>82</v>
      </c>
      <c r="S46" s="75">
        <v>480478.4383740852</v>
      </c>
      <c r="T46" s="75">
        <v>480478.4383740852</v>
      </c>
      <c r="U46" s="75">
        <v>480478.4383740852</v>
      </c>
      <c r="V46" s="75">
        <v>1441435.3151222556</v>
      </c>
      <c r="W46" s="75">
        <f t="shared" si="0"/>
        <v>335217.5151447106</v>
      </c>
      <c r="X46" s="75">
        <f t="shared" si="1"/>
        <v>670435.0302894212</v>
      </c>
      <c r="Y46" s="75">
        <f t="shared" si="2"/>
        <v>2447087.8605563873</v>
      </c>
      <c r="Z46" s="56"/>
      <c r="AB46" s="174"/>
    </row>
    <row r="47" spans="3:28" s="48" customFormat="1" ht="33.75" customHeight="1">
      <c r="C47" s="54"/>
      <c r="D47" s="54"/>
      <c r="E47" s="54"/>
      <c r="F47" s="54"/>
      <c r="G47" s="54"/>
      <c r="H47" s="54"/>
      <c r="I47" s="54"/>
      <c r="J47" s="54"/>
      <c r="L47" s="93"/>
      <c r="M47" s="93"/>
      <c r="N47" s="56"/>
      <c r="O47" s="56"/>
      <c r="Q47" s="70">
        <v>811</v>
      </c>
      <c r="R47" s="70" t="s">
        <v>83</v>
      </c>
      <c r="S47" s="75">
        <v>166666.66666666666</v>
      </c>
      <c r="T47" s="75">
        <v>166666.66666666666</v>
      </c>
      <c r="U47" s="75">
        <v>166666.66666666666</v>
      </c>
      <c r="V47" s="75">
        <v>500000</v>
      </c>
      <c r="W47" s="75">
        <f t="shared" si="0"/>
        <v>116279.06976744186</v>
      </c>
      <c r="X47" s="75">
        <f t="shared" si="1"/>
        <v>232558.13953488372</v>
      </c>
      <c r="Y47" s="75">
        <f t="shared" si="2"/>
        <v>848837.2093023255</v>
      </c>
      <c r="Z47" s="56"/>
      <c r="AB47" s="174"/>
    </row>
    <row r="48" spans="3:28" s="48" customFormat="1" ht="33.75" customHeight="1">
      <c r="C48" s="54"/>
      <c r="D48" s="54"/>
      <c r="E48" s="54"/>
      <c r="F48" s="54"/>
      <c r="G48" s="54"/>
      <c r="H48" s="54"/>
      <c r="I48" s="54"/>
      <c r="J48" s="54"/>
      <c r="L48" s="93"/>
      <c r="M48" s="93"/>
      <c r="N48" s="56"/>
      <c r="O48" s="56"/>
      <c r="Q48" s="70">
        <v>845</v>
      </c>
      <c r="R48" s="70" t="s">
        <v>84</v>
      </c>
      <c r="S48" s="75">
        <v>603659.2668673182</v>
      </c>
      <c r="T48" s="75">
        <v>603659.2668673182</v>
      </c>
      <c r="U48" s="75">
        <v>603659.2668673182</v>
      </c>
      <c r="V48" s="75">
        <v>1810977.8006019546</v>
      </c>
      <c r="W48" s="75">
        <f t="shared" si="0"/>
        <v>421157.62804696616</v>
      </c>
      <c r="X48" s="75">
        <f t="shared" si="1"/>
        <v>842315.2560939323</v>
      </c>
      <c r="Y48" s="75">
        <f t="shared" si="2"/>
        <v>3074450.684742853</v>
      </c>
      <c r="Z48" s="56"/>
      <c r="AB48" s="174"/>
    </row>
    <row r="49" spans="3:28" s="48" customFormat="1" ht="33.75" customHeight="1">
      <c r="C49" s="54"/>
      <c r="D49" s="54"/>
      <c r="E49" s="54"/>
      <c r="F49" s="54"/>
      <c r="G49" s="54"/>
      <c r="H49" s="54"/>
      <c r="I49" s="54"/>
      <c r="J49" s="54"/>
      <c r="L49" s="93"/>
      <c r="M49" s="93"/>
      <c r="N49" s="56"/>
      <c r="O49" s="56"/>
      <c r="Q49" s="70">
        <v>308</v>
      </c>
      <c r="R49" s="70" t="s">
        <v>85</v>
      </c>
      <c r="S49" s="75">
        <v>851655.2218305649</v>
      </c>
      <c r="T49" s="75">
        <v>851655.2218305649</v>
      </c>
      <c r="U49" s="75">
        <v>851655.2218305649</v>
      </c>
      <c r="V49" s="75">
        <v>2554965.6654916946</v>
      </c>
      <c r="W49" s="75">
        <f t="shared" si="0"/>
        <v>594178.0617422545</v>
      </c>
      <c r="X49" s="75">
        <f t="shared" si="1"/>
        <v>1188356.123484509</v>
      </c>
      <c r="Y49" s="75">
        <f t="shared" si="2"/>
        <v>4337499.850718458</v>
      </c>
      <c r="Z49" s="56"/>
      <c r="AB49" s="174"/>
    </row>
    <row r="50" spans="3:28" s="48" customFormat="1" ht="33.75" customHeight="1">
      <c r="C50" s="54"/>
      <c r="D50" s="54"/>
      <c r="E50" s="54"/>
      <c r="F50" s="54"/>
      <c r="G50" s="54"/>
      <c r="H50" s="54"/>
      <c r="I50" s="54"/>
      <c r="J50" s="54"/>
      <c r="L50" s="93"/>
      <c r="M50" s="93"/>
      <c r="N50" s="56"/>
      <c r="O50" s="56"/>
      <c r="Q50" s="70">
        <v>881</v>
      </c>
      <c r="R50" s="70" t="s">
        <v>86</v>
      </c>
      <c r="S50" s="75">
        <v>1916012.569778475</v>
      </c>
      <c r="T50" s="75">
        <v>1916012.569778475</v>
      </c>
      <c r="U50" s="75">
        <v>1916012.569778475</v>
      </c>
      <c r="V50" s="75">
        <v>5748037.709335425</v>
      </c>
      <c r="W50" s="75">
        <f t="shared" si="0"/>
        <v>1336752.9556594011</v>
      </c>
      <c r="X50" s="75">
        <f t="shared" si="1"/>
        <v>2673505.9113188023</v>
      </c>
      <c r="Y50" s="75">
        <f t="shared" si="2"/>
        <v>9758296.57631363</v>
      </c>
      <c r="Z50" s="56"/>
      <c r="AB50" s="174"/>
    </row>
    <row r="51" spans="3:28" s="48" customFormat="1" ht="33.75" customHeight="1">
      <c r="C51" s="54"/>
      <c r="D51" s="54"/>
      <c r="E51" s="54"/>
      <c r="F51" s="54"/>
      <c r="G51" s="54"/>
      <c r="H51" s="54"/>
      <c r="I51" s="54"/>
      <c r="J51" s="54"/>
      <c r="L51" s="93"/>
      <c r="M51" s="93"/>
      <c r="N51" s="56"/>
      <c r="O51" s="56"/>
      <c r="Q51" s="70">
        <v>390</v>
      </c>
      <c r="R51" s="70" t="s">
        <v>87</v>
      </c>
      <c r="S51" s="75">
        <v>166666.66666666666</v>
      </c>
      <c r="T51" s="75">
        <v>166666.66666666666</v>
      </c>
      <c r="U51" s="75">
        <v>166666.66666666666</v>
      </c>
      <c r="V51" s="75">
        <v>500000</v>
      </c>
      <c r="W51" s="75">
        <f t="shared" si="0"/>
        <v>116279.06976744186</v>
      </c>
      <c r="X51" s="75">
        <f t="shared" si="1"/>
        <v>232558.13953488372</v>
      </c>
      <c r="Y51" s="75">
        <f t="shared" si="2"/>
        <v>848837.2093023255</v>
      </c>
      <c r="Z51" s="56"/>
      <c r="AB51" s="174"/>
    </row>
    <row r="52" spans="3:28" s="48" customFormat="1" ht="33.75" customHeight="1">
      <c r="C52" s="54"/>
      <c r="D52" s="54"/>
      <c r="E52" s="54"/>
      <c r="F52" s="54"/>
      <c r="G52" s="54"/>
      <c r="H52" s="54"/>
      <c r="I52" s="54"/>
      <c r="J52" s="54"/>
      <c r="L52" s="93"/>
      <c r="M52" s="93"/>
      <c r="N52" s="56"/>
      <c r="O52" s="56"/>
      <c r="Q52" s="70">
        <v>916</v>
      </c>
      <c r="R52" s="70" t="s">
        <v>88</v>
      </c>
      <c r="S52" s="75">
        <v>650092.0215139774</v>
      </c>
      <c r="T52" s="75">
        <v>650092.0215139774</v>
      </c>
      <c r="U52" s="75">
        <v>650092.0215139774</v>
      </c>
      <c r="V52" s="75">
        <v>1950276.0645419322</v>
      </c>
      <c r="W52" s="75">
        <f t="shared" si="0"/>
        <v>453552.57314928656</v>
      </c>
      <c r="X52" s="75">
        <f t="shared" si="1"/>
        <v>907105.1462985731</v>
      </c>
      <c r="Y52" s="75">
        <f t="shared" si="2"/>
        <v>3310933.7839897918</v>
      </c>
      <c r="Z52" s="56"/>
      <c r="AB52" s="174"/>
    </row>
    <row r="53" spans="3:28" s="48" customFormat="1" ht="33.75" customHeight="1">
      <c r="C53" s="54"/>
      <c r="D53" s="54"/>
      <c r="E53" s="54"/>
      <c r="F53" s="54"/>
      <c r="G53" s="54"/>
      <c r="H53" s="54"/>
      <c r="I53" s="54"/>
      <c r="J53" s="54"/>
      <c r="L53" s="93"/>
      <c r="M53" s="93"/>
      <c r="N53" s="56"/>
      <c r="O53" s="56"/>
      <c r="Q53" s="70">
        <v>203</v>
      </c>
      <c r="R53" s="70" t="s">
        <v>89</v>
      </c>
      <c r="S53" s="75">
        <v>680999.3697714478</v>
      </c>
      <c r="T53" s="75">
        <v>680999.3697714478</v>
      </c>
      <c r="U53" s="75">
        <v>680999.3697714478</v>
      </c>
      <c r="V53" s="75">
        <v>2042998.1093143434</v>
      </c>
      <c r="W53" s="75">
        <f t="shared" si="0"/>
        <v>475115.8393754287</v>
      </c>
      <c r="X53" s="75">
        <f t="shared" si="1"/>
        <v>950231.6787508574</v>
      </c>
      <c r="Y53" s="75">
        <f t="shared" si="2"/>
        <v>3468345.6274406295</v>
      </c>
      <c r="Z53" s="56"/>
      <c r="AB53" s="174"/>
    </row>
    <row r="54" spans="3:28" s="48" customFormat="1" ht="33.75" customHeight="1">
      <c r="C54" s="54"/>
      <c r="D54" s="54"/>
      <c r="E54" s="54"/>
      <c r="F54" s="54"/>
      <c r="G54" s="54"/>
      <c r="H54" s="54"/>
      <c r="I54" s="54"/>
      <c r="J54" s="54"/>
      <c r="L54" s="93"/>
      <c r="M54" s="93"/>
      <c r="N54" s="56"/>
      <c r="O54" s="56"/>
      <c r="Q54" s="70">
        <v>204</v>
      </c>
      <c r="R54" s="70" t="s">
        <v>90</v>
      </c>
      <c r="S54" s="75">
        <v>662722.2644651972</v>
      </c>
      <c r="T54" s="75">
        <v>662722.2644651972</v>
      </c>
      <c r="U54" s="75">
        <v>662722.2644651972</v>
      </c>
      <c r="V54" s="75">
        <v>1988166.7933955917</v>
      </c>
      <c r="W54" s="75">
        <f t="shared" si="0"/>
        <v>462364.3705571143</v>
      </c>
      <c r="X54" s="75">
        <f t="shared" si="1"/>
        <v>924728.7411142286</v>
      </c>
      <c r="Y54" s="75">
        <f t="shared" si="2"/>
        <v>3375259.9050669344</v>
      </c>
      <c r="Z54" s="56"/>
      <c r="AB54" s="174"/>
    </row>
    <row r="55" spans="3:28" s="48" customFormat="1" ht="33.75" customHeight="1">
      <c r="C55" s="54"/>
      <c r="D55" s="54"/>
      <c r="E55" s="54"/>
      <c r="F55" s="54"/>
      <c r="G55" s="54"/>
      <c r="H55" s="54"/>
      <c r="I55" s="54"/>
      <c r="J55" s="54"/>
      <c r="L55" s="93"/>
      <c r="M55" s="93"/>
      <c r="N55" s="56"/>
      <c r="O55" s="56"/>
      <c r="Q55" s="70">
        <v>876</v>
      </c>
      <c r="R55" s="70" t="s">
        <v>91</v>
      </c>
      <c r="S55" s="75">
        <v>166666.66666666666</v>
      </c>
      <c r="T55" s="75">
        <v>166666.66666666666</v>
      </c>
      <c r="U55" s="75">
        <v>166666.66666666666</v>
      </c>
      <c r="V55" s="75">
        <v>500000</v>
      </c>
      <c r="W55" s="75">
        <f t="shared" si="0"/>
        <v>116279.06976744186</v>
      </c>
      <c r="X55" s="75">
        <f t="shared" si="1"/>
        <v>232558.13953488372</v>
      </c>
      <c r="Y55" s="75">
        <f t="shared" si="2"/>
        <v>848837.2093023255</v>
      </c>
      <c r="Z55" s="56"/>
      <c r="AB55" s="174"/>
    </row>
    <row r="56" spans="3:28" s="48" customFormat="1" ht="33.75" customHeight="1">
      <c r="C56" s="54"/>
      <c r="D56" s="54"/>
      <c r="E56" s="54"/>
      <c r="F56" s="54"/>
      <c r="G56" s="54"/>
      <c r="H56" s="54"/>
      <c r="I56" s="54"/>
      <c r="J56" s="54"/>
      <c r="L56" s="93"/>
      <c r="M56" s="93"/>
      <c r="N56" s="56"/>
      <c r="O56" s="56"/>
      <c r="Q56" s="70">
        <v>205</v>
      </c>
      <c r="R56" s="70" t="s">
        <v>92</v>
      </c>
      <c r="S56" s="75">
        <v>166666.66666666666</v>
      </c>
      <c r="T56" s="75">
        <v>166666.66666666666</v>
      </c>
      <c r="U56" s="75">
        <v>166666.66666666666</v>
      </c>
      <c r="V56" s="75">
        <v>500000</v>
      </c>
      <c r="W56" s="75">
        <f t="shared" si="0"/>
        <v>116279.06976744186</v>
      </c>
      <c r="X56" s="75">
        <f t="shared" si="1"/>
        <v>232558.13953488372</v>
      </c>
      <c r="Y56" s="75">
        <f t="shared" si="2"/>
        <v>848837.2093023255</v>
      </c>
      <c r="Z56" s="56"/>
      <c r="AB56" s="174"/>
    </row>
    <row r="57" spans="3:28" s="48" customFormat="1" ht="33.75" customHeight="1">
      <c r="C57" s="54"/>
      <c r="D57" s="54"/>
      <c r="E57" s="54"/>
      <c r="F57" s="54"/>
      <c r="G57" s="54"/>
      <c r="H57" s="54"/>
      <c r="I57" s="54"/>
      <c r="J57" s="54"/>
      <c r="L57" s="93"/>
      <c r="M57" s="93"/>
      <c r="N57" s="56"/>
      <c r="O57" s="56"/>
      <c r="Q57" s="70">
        <v>850</v>
      </c>
      <c r="R57" s="70" t="s">
        <v>93</v>
      </c>
      <c r="S57" s="75">
        <v>1262401.2299314</v>
      </c>
      <c r="T57" s="75">
        <v>1262401.2299314</v>
      </c>
      <c r="U57" s="75">
        <v>1262401.2299314</v>
      </c>
      <c r="V57" s="75">
        <v>3787203.6897942</v>
      </c>
      <c r="W57" s="75">
        <f t="shared" si="0"/>
        <v>880745.044138186</v>
      </c>
      <c r="X57" s="75">
        <f t="shared" si="1"/>
        <v>1761490.088276372</v>
      </c>
      <c r="Y57" s="75">
        <f t="shared" si="2"/>
        <v>6429438.822208758</v>
      </c>
      <c r="Z57" s="56"/>
      <c r="AB57" s="174"/>
    </row>
    <row r="58" spans="3:28" s="48" customFormat="1" ht="33.75" customHeight="1">
      <c r="C58" s="54"/>
      <c r="D58" s="54"/>
      <c r="E58" s="54"/>
      <c r="F58" s="54"/>
      <c r="G58" s="54"/>
      <c r="H58" s="54"/>
      <c r="I58" s="54"/>
      <c r="J58" s="54"/>
      <c r="L58" s="93"/>
      <c r="M58" s="93"/>
      <c r="N58" s="56"/>
      <c r="O58" s="56"/>
      <c r="Q58" s="70">
        <v>309</v>
      </c>
      <c r="R58" s="70" t="s">
        <v>94</v>
      </c>
      <c r="S58" s="75">
        <v>212735.0729383465</v>
      </c>
      <c r="T58" s="75">
        <v>212735.0729383465</v>
      </c>
      <c r="U58" s="75">
        <v>212735.0729383465</v>
      </c>
      <c r="V58" s="75">
        <v>638205.2188150395</v>
      </c>
      <c r="W58" s="75">
        <f t="shared" si="0"/>
        <v>148419.81832907896</v>
      </c>
      <c r="X58" s="75">
        <f t="shared" si="1"/>
        <v>296839.6366581579</v>
      </c>
      <c r="Y58" s="75">
        <f t="shared" si="2"/>
        <v>1083464.6738022764</v>
      </c>
      <c r="Z58" s="56"/>
      <c r="AB58" s="174"/>
    </row>
    <row r="59" spans="3:28" s="48" customFormat="1" ht="33.75" customHeight="1">
      <c r="C59" s="54"/>
      <c r="D59" s="54"/>
      <c r="E59" s="54"/>
      <c r="F59" s="54"/>
      <c r="G59" s="54"/>
      <c r="H59" s="54"/>
      <c r="I59" s="54"/>
      <c r="J59" s="54"/>
      <c r="L59" s="93"/>
      <c r="M59" s="93"/>
      <c r="N59" s="56"/>
      <c r="O59" s="56"/>
      <c r="Q59" s="70">
        <v>310</v>
      </c>
      <c r="R59" s="70" t="s">
        <v>95</v>
      </c>
      <c r="S59" s="75">
        <v>620575.7785497595</v>
      </c>
      <c r="T59" s="75">
        <v>620575.7785497595</v>
      </c>
      <c r="U59" s="75">
        <v>620575.7785497595</v>
      </c>
      <c r="V59" s="75">
        <v>1861727.3356492787</v>
      </c>
      <c r="W59" s="75">
        <f t="shared" si="0"/>
        <v>432959.84549983224</v>
      </c>
      <c r="X59" s="75">
        <f t="shared" si="1"/>
        <v>865919.6909996645</v>
      </c>
      <c r="Y59" s="75">
        <f t="shared" si="2"/>
        <v>3160606.8721487755</v>
      </c>
      <c r="Z59" s="56"/>
      <c r="AB59" s="174"/>
    </row>
    <row r="60" spans="3:28" s="48" customFormat="1" ht="33.75" customHeight="1">
      <c r="C60" s="54"/>
      <c r="D60" s="54"/>
      <c r="E60" s="54"/>
      <c r="F60" s="54"/>
      <c r="G60" s="54"/>
      <c r="H60" s="54"/>
      <c r="I60" s="54"/>
      <c r="J60" s="54"/>
      <c r="L60" s="93"/>
      <c r="M60" s="93"/>
      <c r="N60" s="56"/>
      <c r="O60" s="56"/>
      <c r="Q60" s="70">
        <v>805</v>
      </c>
      <c r="R60" s="70" t="s">
        <v>96</v>
      </c>
      <c r="S60" s="75">
        <v>166666.66666666666</v>
      </c>
      <c r="T60" s="75">
        <v>166666.66666666666</v>
      </c>
      <c r="U60" s="75">
        <v>166666.66666666666</v>
      </c>
      <c r="V60" s="75">
        <v>500000</v>
      </c>
      <c r="W60" s="75">
        <f t="shared" si="0"/>
        <v>116279.06976744186</v>
      </c>
      <c r="X60" s="75">
        <f t="shared" si="1"/>
        <v>232558.13953488372</v>
      </c>
      <c r="Y60" s="75">
        <f t="shared" si="2"/>
        <v>848837.2093023255</v>
      </c>
      <c r="Z60" s="56"/>
      <c r="AB60" s="174"/>
    </row>
    <row r="61" spans="3:28" s="48" customFormat="1" ht="33.75" customHeight="1">
      <c r="C61" s="54"/>
      <c r="D61" s="54"/>
      <c r="E61" s="54"/>
      <c r="F61" s="54"/>
      <c r="G61" s="54"/>
      <c r="H61" s="54"/>
      <c r="I61" s="54"/>
      <c r="J61" s="54"/>
      <c r="L61" s="93"/>
      <c r="M61" s="93"/>
      <c r="N61" s="56"/>
      <c r="O61" s="56"/>
      <c r="Q61" s="70">
        <v>311</v>
      </c>
      <c r="R61" s="70" t="s">
        <v>97</v>
      </c>
      <c r="S61" s="75">
        <v>857386.0450205397</v>
      </c>
      <c r="T61" s="75">
        <v>857386.0450205397</v>
      </c>
      <c r="U61" s="75">
        <v>857386.0450205397</v>
      </c>
      <c r="V61" s="75">
        <v>2572158.135061619</v>
      </c>
      <c r="W61" s="75">
        <f t="shared" si="0"/>
        <v>598176.3104794462</v>
      </c>
      <c r="X61" s="75">
        <f t="shared" si="1"/>
        <v>1196352.6209588924</v>
      </c>
      <c r="Y61" s="75">
        <f t="shared" si="2"/>
        <v>4366687.066499958</v>
      </c>
      <c r="Z61" s="56"/>
      <c r="AB61" s="174"/>
    </row>
    <row r="62" spans="3:28" s="48" customFormat="1" ht="33.75" customHeight="1">
      <c r="C62" s="54"/>
      <c r="D62" s="54"/>
      <c r="E62" s="54"/>
      <c r="F62" s="54"/>
      <c r="G62" s="54"/>
      <c r="H62" s="54"/>
      <c r="I62" s="54"/>
      <c r="J62" s="54"/>
      <c r="L62" s="93"/>
      <c r="M62" s="93"/>
      <c r="N62" s="56"/>
      <c r="O62" s="56"/>
      <c r="Q62" s="70">
        <v>884</v>
      </c>
      <c r="R62" s="70" t="s">
        <v>98</v>
      </c>
      <c r="S62" s="75">
        <v>166666.66666666666</v>
      </c>
      <c r="T62" s="75">
        <v>166666.66666666666</v>
      </c>
      <c r="U62" s="75">
        <v>166666.66666666666</v>
      </c>
      <c r="V62" s="75">
        <v>500000</v>
      </c>
      <c r="W62" s="75">
        <f t="shared" si="0"/>
        <v>116279.06976744186</v>
      </c>
      <c r="X62" s="75">
        <f t="shared" si="1"/>
        <v>232558.13953488372</v>
      </c>
      <c r="Y62" s="75">
        <f t="shared" si="2"/>
        <v>848837.2093023255</v>
      </c>
      <c r="Z62" s="56"/>
      <c r="AB62" s="174"/>
    </row>
    <row r="63" spans="3:28" s="48" customFormat="1" ht="33.75" customHeight="1">
      <c r="C63" s="54"/>
      <c r="D63" s="54"/>
      <c r="E63" s="54"/>
      <c r="F63" s="54"/>
      <c r="G63" s="54"/>
      <c r="H63" s="54"/>
      <c r="I63" s="54"/>
      <c r="J63" s="54"/>
      <c r="L63" s="93"/>
      <c r="M63" s="93"/>
      <c r="N63" s="56"/>
      <c r="O63" s="56"/>
      <c r="Q63" s="70">
        <v>919</v>
      </c>
      <c r="R63" s="70" t="s">
        <v>99</v>
      </c>
      <c r="S63" s="75">
        <v>2197224.5652328874</v>
      </c>
      <c r="T63" s="75">
        <v>2197224.5652328874</v>
      </c>
      <c r="U63" s="75">
        <v>2197224.5652328874</v>
      </c>
      <c r="V63" s="75">
        <v>6591673.695698663</v>
      </c>
      <c r="W63" s="75">
        <f t="shared" si="0"/>
        <v>1532947.3710927123</v>
      </c>
      <c r="X63" s="75">
        <f t="shared" si="1"/>
        <v>3065894.7421854245</v>
      </c>
      <c r="Y63" s="75">
        <f t="shared" si="2"/>
        <v>11190515.8089768</v>
      </c>
      <c r="Z63" s="56"/>
      <c r="AB63" s="174"/>
    </row>
    <row r="64" spans="17:25" ht="33.75" customHeight="1">
      <c r="Q64" s="70">
        <v>312</v>
      </c>
      <c r="R64" s="70" t="s">
        <v>100</v>
      </c>
      <c r="S64" s="75">
        <v>971963.8466206364</v>
      </c>
      <c r="T64" s="75">
        <v>971963.8466206364</v>
      </c>
      <c r="U64" s="75">
        <v>971963.8466206364</v>
      </c>
      <c r="V64" s="75">
        <v>2915891.539861909</v>
      </c>
      <c r="W64" s="75">
        <f t="shared" si="0"/>
        <v>678114.3115957928</v>
      </c>
      <c r="X64" s="75">
        <f t="shared" si="1"/>
        <v>1356228.6231915855</v>
      </c>
      <c r="Y64" s="75">
        <f t="shared" si="2"/>
        <v>4950234.474649288</v>
      </c>
    </row>
    <row r="65" spans="17:25" ht="33.75" customHeight="1">
      <c r="Q65" s="70">
        <v>313</v>
      </c>
      <c r="R65" s="70" t="s">
        <v>101</v>
      </c>
      <c r="S65" s="75">
        <v>721492.9363995855</v>
      </c>
      <c r="T65" s="75">
        <v>721492.9363995855</v>
      </c>
      <c r="U65" s="75">
        <v>721492.9363995855</v>
      </c>
      <c r="V65" s="75">
        <v>2164478.8091987562</v>
      </c>
      <c r="W65" s="75">
        <f t="shared" si="0"/>
        <v>503367.1649299433</v>
      </c>
      <c r="X65" s="75">
        <f t="shared" si="1"/>
        <v>1006734.3298598866</v>
      </c>
      <c r="Y65" s="75">
        <f t="shared" si="2"/>
        <v>3674580.303988586</v>
      </c>
    </row>
    <row r="66" spans="17:25" ht="33.75" customHeight="1">
      <c r="Q66" s="70">
        <v>921</v>
      </c>
      <c r="R66" s="70" t="s">
        <v>102</v>
      </c>
      <c r="S66" s="75">
        <v>166666.66666666666</v>
      </c>
      <c r="T66" s="75">
        <v>166666.66666666666</v>
      </c>
      <c r="U66" s="75">
        <v>166666.66666666666</v>
      </c>
      <c r="V66" s="75">
        <v>500000</v>
      </c>
      <c r="W66" s="75">
        <f t="shared" si="0"/>
        <v>116279.06976744186</v>
      </c>
      <c r="X66" s="75">
        <f t="shared" si="1"/>
        <v>232558.13953488372</v>
      </c>
      <c r="Y66" s="75">
        <f t="shared" si="2"/>
        <v>848837.2093023255</v>
      </c>
    </row>
    <row r="67" spans="17:25" ht="33.75" customHeight="1">
      <c r="Q67" s="70">
        <v>206</v>
      </c>
      <c r="R67" s="70" t="s">
        <v>103</v>
      </c>
      <c r="S67" s="75">
        <v>442448.54450590885</v>
      </c>
      <c r="T67" s="75">
        <v>442448.54450590885</v>
      </c>
      <c r="U67" s="75">
        <v>442448.54450590885</v>
      </c>
      <c r="V67" s="75">
        <v>1327345.6335177266</v>
      </c>
      <c r="W67" s="75">
        <f t="shared" si="0"/>
        <v>308685.0310506341</v>
      </c>
      <c r="X67" s="75">
        <f t="shared" si="1"/>
        <v>617370.0621012682</v>
      </c>
      <c r="Y67" s="75">
        <f t="shared" si="2"/>
        <v>2253400.726669629</v>
      </c>
    </row>
    <row r="68" spans="17:25" ht="33.75" customHeight="1">
      <c r="Q68" s="70">
        <v>207</v>
      </c>
      <c r="R68" s="70" t="s">
        <v>104</v>
      </c>
      <c r="S68" s="75">
        <v>166666.66666666666</v>
      </c>
      <c r="T68" s="75">
        <v>166666.66666666666</v>
      </c>
      <c r="U68" s="75">
        <v>166666.66666666666</v>
      </c>
      <c r="V68" s="75">
        <v>500000</v>
      </c>
      <c r="W68" s="75">
        <f t="shared" si="0"/>
        <v>116279.06976744186</v>
      </c>
      <c r="X68" s="75">
        <f t="shared" si="1"/>
        <v>232558.13953488372</v>
      </c>
      <c r="Y68" s="75">
        <f t="shared" si="2"/>
        <v>848837.2093023255</v>
      </c>
    </row>
    <row r="69" spans="17:25" ht="33.75" customHeight="1">
      <c r="Q69" s="70">
        <v>886</v>
      </c>
      <c r="R69" s="70" t="s">
        <v>105</v>
      </c>
      <c r="S69" s="75">
        <v>2192654.501281155</v>
      </c>
      <c r="T69" s="75">
        <v>2192654.501281155</v>
      </c>
      <c r="U69" s="75">
        <v>2192654.501281155</v>
      </c>
      <c r="V69" s="75">
        <v>6577963.503843465</v>
      </c>
      <c r="W69" s="75">
        <f t="shared" si="0"/>
        <v>1529758.9543822012</v>
      </c>
      <c r="X69" s="75">
        <f t="shared" si="1"/>
        <v>3059517.9087644024</v>
      </c>
      <c r="Y69" s="75">
        <f t="shared" si="2"/>
        <v>11167240.366990067</v>
      </c>
    </row>
    <row r="70" spans="17:25" ht="33.75" customHeight="1">
      <c r="Q70" s="70">
        <v>810</v>
      </c>
      <c r="R70" s="70" t="s">
        <v>106</v>
      </c>
      <c r="S70" s="75">
        <v>233138.95317370704</v>
      </c>
      <c r="T70" s="75">
        <v>233138.95317370704</v>
      </c>
      <c r="U70" s="75">
        <v>233138.95317370704</v>
      </c>
      <c r="V70" s="75">
        <v>699416.8595211211</v>
      </c>
      <c r="W70" s="75">
        <f t="shared" si="0"/>
        <v>162655.08360956307</v>
      </c>
      <c r="X70" s="75">
        <f t="shared" si="1"/>
        <v>325310.16721912613</v>
      </c>
      <c r="Y70" s="75">
        <f t="shared" si="2"/>
        <v>1187382.1103498102</v>
      </c>
    </row>
    <row r="71" spans="17:25" ht="33.75" customHeight="1">
      <c r="Q71" s="70">
        <v>314</v>
      </c>
      <c r="R71" s="70" t="s">
        <v>107</v>
      </c>
      <c r="S71" s="75">
        <v>562816.035468841</v>
      </c>
      <c r="T71" s="75">
        <v>562816.035468841</v>
      </c>
      <c r="U71" s="75">
        <v>562816.035468841</v>
      </c>
      <c r="V71" s="75">
        <v>1688448.106406523</v>
      </c>
      <c r="W71" s="75">
        <f t="shared" si="0"/>
        <v>392662.35032709833</v>
      </c>
      <c r="X71" s="75">
        <f t="shared" si="1"/>
        <v>785324.7006541967</v>
      </c>
      <c r="Y71" s="75">
        <f t="shared" si="2"/>
        <v>2866435.1573878177</v>
      </c>
    </row>
    <row r="72" spans="17:25" ht="30" customHeight="1">
      <c r="Q72" s="70">
        <v>382</v>
      </c>
      <c r="R72" s="70" t="s">
        <v>108</v>
      </c>
      <c r="S72" s="75">
        <v>352244.0831145076</v>
      </c>
      <c r="T72" s="75">
        <v>352244.0831145076</v>
      </c>
      <c r="U72" s="75">
        <v>352244.0831145076</v>
      </c>
      <c r="V72" s="75">
        <v>1056732.2493435228</v>
      </c>
      <c r="W72" s="75">
        <f t="shared" si="0"/>
        <v>245751.6858938425</v>
      </c>
      <c r="X72" s="75">
        <f t="shared" si="1"/>
        <v>491503.371787685</v>
      </c>
      <c r="Y72" s="75">
        <f t="shared" si="2"/>
        <v>1793987.3070250503</v>
      </c>
    </row>
    <row r="73" spans="17:25" ht="30" customHeight="1">
      <c r="Q73" s="70">
        <v>340</v>
      </c>
      <c r="R73" s="70" t="s">
        <v>109</v>
      </c>
      <c r="S73" s="75">
        <v>166666.66666666666</v>
      </c>
      <c r="T73" s="75">
        <v>166666.66666666666</v>
      </c>
      <c r="U73" s="75">
        <v>166666.66666666666</v>
      </c>
      <c r="V73" s="75">
        <v>500000</v>
      </c>
      <c r="W73" s="75">
        <f t="shared" si="0"/>
        <v>116279.06976744186</v>
      </c>
      <c r="X73" s="75">
        <f t="shared" si="1"/>
        <v>232558.13953488372</v>
      </c>
      <c r="Y73" s="75">
        <f t="shared" si="2"/>
        <v>848837.2093023255</v>
      </c>
    </row>
    <row r="74" spans="17:25" ht="30" customHeight="1">
      <c r="Q74" s="70">
        <v>208</v>
      </c>
      <c r="R74" s="70" t="s">
        <v>110</v>
      </c>
      <c r="S74" s="75">
        <v>393908.8223113124</v>
      </c>
      <c r="T74" s="75">
        <v>393908.8223113124</v>
      </c>
      <c r="U74" s="75">
        <v>393908.8223113124</v>
      </c>
      <c r="V74" s="75">
        <v>1181726.4669339373</v>
      </c>
      <c r="W74" s="75">
        <f aca="true" t="shared" si="10" ref="W74:W137">V74*(50/215)</f>
        <v>274820.10858928773</v>
      </c>
      <c r="X74" s="75">
        <f aca="true" t="shared" si="11" ref="X74:X137">V74*(100/215)</f>
        <v>549640.2171785755</v>
      </c>
      <c r="Y74" s="75">
        <f aca="true" t="shared" si="12" ref="Y74:Y137">V74+W74+X74</f>
        <v>2006186.7927018006</v>
      </c>
    </row>
    <row r="75" spans="17:25" ht="30" customHeight="1">
      <c r="Q75" s="70">
        <v>888</v>
      </c>
      <c r="R75" s="70" t="s">
        <v>111</v>
      </c>
      <c r="S75" s="75">
        <v>683199.668113109</v>
      </c>
      <c r="T75" s="75">
        <v>683199.668113109</v>
      </c>
      <c r="U75" s="75">
        <v>683199.668113109</v>
      </c>
      <c r="V75" s="75">
        <v>2049599.0043393269</v>
      </c>
      <c r="W75" s="75">
        <f t="shared" si="10"/>
        <v>476650.9312417039</v>
      </c>
      <c r="X75" s="75">
        <f t="shared" si="11"/>
        <v>953301.8624834078</v>
      </c>
      <c r="Y75" s="75">
        <f t="shared" si="12"/>
        <v>3479551.7980644386</v>
      </c>
    </row>
    <row r="76" spans="17:25" ht="30" customHeight="1">
      <c r="Q76" s="70">
        <v>383</v>
      </c>
      <c r="R76" s="70" t="s">
        <v>112</v>
      </c>
      <c r="S76" s="75">
        <v>1079028.7296684366</v>
      </c>
      <c r="T76" s="75">
        <v>1079028.7296684366</v>
      </c>
      <c r="U76" s="75">
        <v>1079028.7296684366</v>
      </c>
      <c r="V76" s="75">
        <v>3237086.1890053097</v>
      </c>
      <c r="W76" s="75">
        <f t="shared" si="10"/>
        <v>752810.7416291417</v>
      </c>
      <c r="X76" s="75">
        <f t="shared" si="11"/>
        <v>1505621.4832582835</v>
      </c>
      <c r="Y76" s="75">
        <f t="shared" si="12"/>
        <v>5495518.413892735</v>
      </c>
    </row>
    <row r="77" spans="17:25" ht="30" customHeight="1">
      <c r="Q77" s="70">
        <v>856</v>
      </c>
      <c r="R77" s="70" t="s">
        <v>113</v>
      </c>
      <c r="S77" s="75">
        <v>524722.9814811101</v>
      </c>
      <c r="T77" s="75">
        <v>524722.9814811101</v>
      </c>
      <c r="U77" s="75">
        <v>524722.9814811101</v>
      </c>
      <c r="V77" s="75">
        <v>1574168.9444433302</v>
      </c>
      <c r="W77" s="75">
        <f t="shared" si="10"/>
        <v>366085.8010333326</v>
      </c>
      <c r="X77" s="75">
        <f t="shared" si="11"/>
        <v>732171.6020666652</v>
      </c>
      <c r="Y77" s="75">
        <f t="shared" si="12"/>
        <v>2672426.347543328</v>
      </c>
    </row>
    <row r="78" spans="17:25" ht="30" customHeight="1">
      <c r="Q78" s="70">
        <v>855</v>
      </c>
      <c r="R78" s="70" t="s">
        <v>114</v>
      </c>
      <c r="S78" s="75">
        <v>709069.4682008318</v>
      </c>
      <c r="T78" s="75">
        <v>709069.4682008318</v>
      </c>
      <c r="U78" s="75">
        <v>709069.4682008318</v>
      </c>
      <c r="V78" s="75">
        <v>2127208.4046024955</v>
      </c>
      <c r="W78" s="75">
        <f t="shared" si="10"/>
        <v>494699.6289773245</v>
      </c>
      <c r="X78" s="75">
        <f t="shared" si="11"/>
        <v>989399.257954649</v>
      </c>
      <c r="Y78" s="75">
        <f t="shared" si="12"/>
        <v>3611307.291534469</v>
      </c>
    </row>
    <row r="79" spans="17:25" ht="30" customHeight="1">
      <c r="Q79" s="70">
        <v>209</v>
      </c>
      <c r="R79" s="70" t="s">
        <v>115</v>
      </c>
      <c r="S79" s="75">
        <v>773332.7743775059</v>
      </c>
      <c r="T79" s="75">
        <v>773332.7743775059</v>
      </c>
      <c r="U79" s="75">
        <v>773332.7743775059</v>
      </c>
      <c r="V79" s="75">
        <v>2319998.3231325177</v>
      </c>
      <c r="W79" s="75">
        <f t="shared" si="10"/>
        <v>539534.4937517483</v>
      </c>
      <c r="X79" s="75">
        <f t="shared" si="11"/>
        <v>1079068.9875034967</v>
      </c>
      <c r="Y79" s="75">
        <f t="shared" si="12"/>
        <v>3938601.804387763</v>
      </c>
    </row>
    <row r="80" spans="17:25" ht="30" customHeight="1">
      <c r="Q80" s="70">
        <v>925</v>
      </c>
      <c r="R80" s="70" t="s">
        <v>116</v>
      </c>
      <c r="S80" s="75">
        <v>771411.5047345537</v>
      </c>
      <c r="T80" s="75">
        <v>771411.5047345537</v>
      </c>
      <c r="U80" s="75">
        <v>771411.5047345537</v>
      </c>
      <c r="V80" s="75">
        <v>2314234.514203661</v>
      </c>
      <c r="W80" s="75">
        <f t="shared" si="10"/>
        <v>538194.0730706189</v>
      </c>
      <c r="X80" s="75">
        <f t="shared" si="11"/>
        <v>1076388.1461412378</v>
      </c>
      <c r="Y80" s="75">
        <f t="shared" si="12"/>
        <v>3928816.733415518</v>
      </c>
    </row>
    <row r="81" spans="17:25" ht="30" customHeight="1">
      <c r="Q81" s="70">
        <v>341</v>
      </c>
      <c r="R81" s="70" t="s">
        <v>117</v>
      </c>
      <c r="S81" s="75">
        <v>514481.82597333984</v>
      </c>
      <c r="T81" s="75">
        <v>514481.82597333984</v>
      </c>
      <c r="U81" s="75">
        <v>514481.82597333984</v>
      </c>
      <c r="V81" s="75">
        <v>1543445.4779200195</v>
      </c>
      <c r="W81" s="75">
        <f t="shared" si="10"/>
        <v>358940.80881860916</v>
      </c>
      <c r="X81" s="75">
        <f t="shared" si="11"/>
        <v>717881.6176372183</v>
      </c>
      <c r="Y81" s="75">
        <f t="shared" si="12"/>
        <v>2620267.904375847</v>
      </c>
    </row>
    <row r="82" spans="17:25" ht="30" customHeight="1">
      <c r="Q82" s="70">
        <v>821</v>
      </c>
      <c r="R82" s="70" t="s">
        <v>118</v>
      </c>
      <c r="S82" s="75">
        <v>429455.2693965908</v>
      </c>
      <c r="T82" s="75">
        <v>429455.2693965908</v>
      </c>
      <c r="U82" s="75">
        <v>429455.2693965908</v>
      </c>
      <c r="V82" s="75">
        <v>1288365.8081897725</v>
      </c>
      <c r="W82" s="75">
        <f t="shared" si="10"/>
        <v>299619.95539297035</v>
      </c>
      <c r="X82" s="75">
        <f t="shared" si="11"/>
        <v>599239.9107859407</v>
      </c>
      <c r="Y82" s="75">
        <f t="shared" si="12"/>
        <v>2187225.6743686832</v>
      </c>
    </row>
    <row r="83" spans="17:25" ht="30" customHeight="1">
      <c r="Q83" s="70">
        <v>352</v>
      </c>
      <c r="R83" s="70" t="s">
        <v>119</v>
      </c>
      <c r="S83" s="75">
        <v>831145.0974564274</v>
      </c>
      <c r="T83" s="75">
        <v>831145.0974564274</v>
      </c>
      <c r="U83" s="75">
        <v>831145.0974564274</v>
      </c>
      <c r="V83" s="75">
        <v>2493435.2923692823</v>
      </c>
      <c r="W83" s="75">
        <f t="shared" si="10"/>
        <v>579868.6726440191</v>
      </c>
      <c r="X83" s="75">
        <f t="shared" si="11"/>
        <v>1159737.3452880383</v>
      </c>
      <c r="Y83" s="75">
        <f t="shared" si="12"/>
        <v>4233041.310301339</v>
      </c>
    </row>
    <row r="84" spans="17:25" ht="30" customHeight="1">
      <c r="Q84" s="70">
        <v>887</v>
      </c>
      <c r="R84" s="70" t="s">
        <v>120</v>
      </c>
      <c r="S84" s="75">
        <v>459324.7483159395</v>
      </c>
      <c r="T84" s="75">
        <v>459324.7483159395</v>
      </c>
      <c r="U84" s="75">
        <v>459324.7483159395</v>
      </c>
      <c r="V84" s="75">
        <v>1377974.2449478186</v>
      </c>
      <c r="W84" s="75">
        <f t="shared" si="10"/>
        <v>320459.12673205085</v>
      </c>
      <c r="X84" s="75">
        <f t="shared" si="11"/>
        <v>640918.2534641017</v>
      </c>
      <c r="Y84" s="75">
        <f t="shared" si="12"/>
        <v>2339351.6251439713</v>
      </c>
    </row>
    <row r="85" spans="17:25" ht="30" customHeight="1">
      <c r="Q85" s="70">
        <v>315</v>
      </c>
      <c r="R85" s="70" t="s">
        <v>121</v>
      </c>
      <c r="S85" s="75">
        <v>491430.24113176554</v>
      </c>
      <c r="T85" s="75">
        <v>491430.24113176554</v>
      </c>
      <c r="U85" s="75">
        <v>491430.24113176554</v>
      </c>
      <c r="V85" s="75">
        <v>1474290.7233952966</v>
      </c>
      <c r="W85" s="75">
        <f t="shared" si="10"/>
        <v>342858.30776634807</v>
      </c>
      <c r="X85" s="75">
        <f t="shared" si="11"/>
        <v>685716.6155326961</v>
      </c>
      <c r="Y85" s="75">
        <f t="shared" si="12"/>
        <v>2502865.6466943407</v>
      </c>
    </row>
    <row r="86" spans="17:25" ht="30" customHeight="1">
      <c r="Q86" s="70">
        <v>806</v>
      </c>
      <c r="R86" s="70" t="s">
        <v>122</v>
      </c>
      <c r="S86" s="75">
        <v>166666.66666666666</v>
      </c>
      <c r="T86" s="75">
        <v>166666.66666666666</v>
      </c>
      <c r="U86" s="75">
        <v>166666.66666666666</v>
      </c>
      <c r="V86" s="75">
        <v>500000</v>
      </c>
      <c r="W86" s="75">
        <f t="shared" si="10"/>
        <v>116279.06976744186</v>
      </c>
      <c r="X86" s="75">
        <f t="shared" si="11"/>
        <v>232558.13953488372</v>
      </c>
      <c r="Y86" s="75">
        <f t="shared" si="12"/>
        <v>848837.2093023255</v>
      </c>
    </row>
    <row r="87" spans="17:25" ht="30" customHeight="1">
      <c r="Q87" s="70">
        <v>826</v>
      </c>
      <c r="R87" s="70" t="s">
        <v>123</v>
      </c>
      <c r="S87" s="75">
        <v>635366.0805399396</v>
      </c>
      <c r="T87" s="75">
        <v>635366.0805399396</v>
      </c>
      <c r="U87" s="75">
        <v>635366.0805399396</v>
      </c>
      <c r="V87" s="75">
        <v>1906098.2416198188</v>
      </c>
      <c r="W87" s="75">
        <f t="shared" si="10"/>
        <v>443278.6608418183</v>
      </c>
      <c r="X87" s="75">
        <f t="shared" si="11"/>
        <v>886557.3216836366</v>
      </c>
      <c r="Y87" s="75">
        <f t="shared" si="12"/>
        <v>3235934.2241452737</v>
      </c>
    </row>
    <row r="88" spans="17:25" ht="30" customHeight="1">
      <c r="Q88" s="70">
        <v>391</v>
      </c>
      <c r="R88" s="70" t="s">
        <v>124</v>
      </c>
      <c r="S88" s="75">
        <v>314415.23379459424</v>
      </c>
      <c r="T88" s="75">
        <v>314415.23379459424</v>
      </c>
      <c r="U88" s="75">
        <v>314415.23379459424</v>
      </c>
      <c r="V88" s="75">
        <v>943245.7013837828</v>
      </c>
      <c r="W88" s="75">
        <f t="shared" si="10"/>
        <v>219359.465438089</v>
      </c>
      <c r="X88" s="75">
        <f t="shared" si="11"/>
        <v>438718.930876178</v>
      </c>
      <c r="Y88" s="75">
        <f t="shared" si="12"/>
        <v>1601324.0976980499</v>
      </c>
    </row>
    <row r="89" spans="17:25" ht="30" customHeight="1">
      <c r="Q89" s="70">
        <v>316</v>
      </c>
      <c r="R89" s="70" t="s">
        <v>125</v>
      </c>
      <c r="S89" s="75">
        <v>746759.7121834047</v>
      </c>
      <c r="T89" s="75">
        <v>746759.7121834047</v>
      </c>
      <c r="U89" s="75">
        <v>746759.7121834047</v>
      </c>
      <c r="V89" s="75">
        <v>2240279.136550214</v>
      </c>
      <c r="W89" s="75">
        <f t="shared" si="10"/>
        <v>520995.1480349335</v>
      </c>
      <c r="X89" s="75">
        <f t="shared" si="11"/>
        <v>1041990.296069867</v>
      </c>
      <c r="Y89" s="75">
        <f t="shared" si="12"/>
        <v>3803264.5806550146</v>
      </c>
    </row>
    <row r="90" spans="17:25" ht="30" customHeight="1">
      <c r="Q90" s="70">
        <v>926</v>
      </c>
      <c r="R90" s="70" t="s">
        <v>126</v>
      </c>
      <c r="S90" s="75">
        <v>908832.4410988336</v>
      </c>
      <c r="T90" s="75">
        <v>908832.4410988336</v>
      </c>
      <c r="U90" s="75">
        <v>908832.4410988336</v>
      </c>
      <c r="V90" s="75">
        <v>2726497.323296501</v>
      </c>
      <c r="W90" s="75">
        <f t="shared" si="10"/>
        <v>634069.1449526746</v>
      </c>
      <c r="X90" s="75">
        <f t="shared" si="11"/>
        <v>1268138.2899053493</v>
      </c>
      <c r="Y90" s="75">
        <f t="shared" si="12"/>
        <v>4628704.7581545245</v>
      </c>
    </row>
    <row r="91" spans="17:25" ht="30" customHeight="1">
      <c r="Q91" s="70">
        <v>812</v>
      </c>
      <c r="R91" s="70" t="s">
        <v>127</v>
      </c>
      <c r="S91" s="75">
        <v>166666.66666666666</v>
      </c>
      <c r="T91" s="75">
        <v>166666.66666666666</v>
      </c>
      <c r="U91" s="75">
        <v>166666.66666666666</v>
      </c>
      <c r="V91" s="75">
        <v>500000</v>
      </c>
      <c r="W91" s="75">
        <f t="shared" si="10"/>
        <v>116279.06976744186</v>
      </c>
      <c r="X91" s="75">
        <f t="shared" si="11"/>
        <v>232558.13953488372</v>
      </c>
      <c r="Y91" s="75">
        <f t="shared" si="12"/>
        <v>848837.2093023255</v>
      </c>
    </row>
    <row r="92" spans="17:25" ht="30" customHeight="1">
      <c r="Q92" s="70">
        <v>813</v>
      </c>
      <c r="R92" s="70" t="s">
        <v>128</v>
      </c>
      <c r="S92" s="75">
        <v>166666.66666666666</v>
      </c>
      <c r="T92" s="75">
        <v>166666.66666666666</v>
      </c>
      <c r="U92" s="75">
        <v>166666.66666666666</v>
      </c>
      <c r="V92" s="75">
        <v>500000</v>
      </c>
      <c r="W92" s="75">
        <f t="shared" si="10"/>
        <v>116279.06976744186</v>
      </c>
      <c r="X92" s="75">
        <f t="shared" si="11"/>
        <v>232558.13953488372</v>
      </c>
      <c r="Y92" s="75">
        <f t="shared" si="12"/>
        <v>848837.2093023255</v>
      </c>
    </row>
    <row r="93" spans="17:25" ht="30" customHeight="1">
      <c r="Q93" s="70">
        <v>802</v>
      </c>
      <c r="R93" s="70" t="s">
        <v>129</v>
      </c>
      <c r="S93" s="75">
        <v>260161.27486787803</v>
      </c>
      <c r="T93" s="75">
        <v>260161.27486787803</v>
      </c>
      <c r="U93" s="75">
        <v>260161.27486787803</v>
      </c>
      <c r="V93" s="75">
        <v>780483.8246036341</v>
      </c>
      <c r="W93" s="75">
        <f t="shared" si="10"/>
        <v>181507.86618689165</v>
      </c>
      <c r="X93" s="75">
        <f t="shared" si="11"/>
        <v>363015.7323737833</v>
      </c>
      <c r="Y93" s="75">
        <f t="shared" si="12"/>
        <v>1325007.423164309</v>
      </c>
    </row>
    <row r="94" spans="17:25" ht="30" customHeight="1">
      <c r="Q94" s="70">
        <v>392</v>
      </c>
      <c r="R94" s="70" t="s">
        <v>130</v>
      </c>
      <c r="S94" s="75">
        <v>166666.66666666666</v>
      </c>
      <c r="T94" s="75">
        <v>166666.66666666666</v>
      </c>
      <c r="U94" s="75">
        <v>166666.66666666666</v>
      </c>
      <c r="V94" s="75">
        <v>500000</v>
      </c>
      <c r="W94" s="75">
        <f t="shared" si="10"/>
        <v>116279.06976744186</v>
      </c>
      <c r="X94" s="75">
        <f t="shared" si="11"/>
        <v>232558.13953488372</v>
      </c>
      <c r="Y94" s="75">
        <f t="shared" si="12"/>
        <v>848837.2093023255</v>
      </c>
    </row>
    <row r="95" spans="17:25" ht="30" customHeight="1">
      <c r="Q95" s="70">
        <v>815</v>
      </c>
      <c r="R95" s="70" t="s">
        <v>131</v>
      </c>
      <c r="S95" s="75">
        <v>166666.66666666666</v>
      </c>
      <c r="T95" s="75">
        <v>166666.66666666666</v>
      </c>
      <c r="U95" s="75">
        <v>166666.66666666666</v>
      </c>
      <c r="V95" s="75">
        <v>500000</v>
      </c>
      <c r="W95" s="75">
        <f t="shared" si="10"/>
        <v>116279.06976744186</v>
      </c>
      <c r="X95" s="75">
        <f t="shared" si="11"/>
        <v>232558.13953488372</v>
      </c>
      <c r="Y95" s="75">
        <f t="shared" si="12"/>
        <v>848837.2093023255</v>
      </c>
    </row>
    <row r="96" spans="17:25" ht="30" customHeight="1">
      <c r="Q96" s="70">
        <v>928</v>
      </c>
      <c r="R96" s="70" t="s">
        <v>132</v>
      </c>
      <c r="S96" s="75">
        <v>940580.9488640415</v>
      </c>
      <c r="T96" s="75">
        <v>940580.9488640415</v>
      </c>
      <c r="U96" s="75">
        <v>940580.9488640415</v>
      </c>
      <c r="V96" s="75">
        <v>2821742.8465921246</v>
      </c>
      <c r="W96" s="75">
        <f t="shared" si="10"/>
        <v>656219.2666493313</v>
      </c>
      <c r="X96" s="75">
        <f t="shared" si="11"/>
        <v>1312438.5332986626</v>
      </c>
      <c r="Y96" s="75">
        <f t="shared" si="12"/>
        <v>4790400.646540118</v>
      </c>
    </row>
    <row r="97" spans="17:25" ht="30" customHeight="1">
      <c r="Q97" s="70">
        <v>929</v>
      </c>
      <c r="R97" s="70" t="s">
        <v>133</v>
      </c>
      <c r="S97" s="75">
        <v>166666.66666666666</v>
      </c>
      <c r="T97" s="75">
        <v>166666.66666666666</v>
      </c>
      <c r="U97" s="75">
        <v>166666.66666666666</v>
      </c>
      <c r="V97" s="75">
        <v>500000</v>
      </c>
      <c r="W97" s="75">
        <f t="shared" si="10"/>
        <v>116279.06976744186</v>
      </c>
      <c r="X97" s="75">
        <f t="shared" si="11"/>
        <v>232558.13953488372</v>
      </c>
      <c r="Y97" s="75">
        <f t="shared" si="12"/>
        <v>848837.2093023255</v>
      </c>
    </row>
    <row r="98" spans="17:25" ht="30" customHeight="1">
      <c r="Q98" s="70">
        <v>892</v>
      </c>
      <c r="R98" s="70" t="s">
        <v>134</v>
      </c>
      <c r="S98" s="75">
        <v>419658.0305109034</v>
      </c>
      <c r="T98" s="75">
        <v>419658.0305109034</v>
      </c>
      <c r="U98" s="75">
        <v>419658.0305109034</v>
      </c>
      <c r="V98" s="75">
        <v>1258974.0915327102</v>
      </c>
      <c r="W98" s="75">
        <f t="shared" si="10"/>
        <v>292784.67244946747</v>
      </c>
      <c r="X98" s="75">
        <f t="shared" si="11"/>
        <v>585569.3448989349</v>
      </c>
      <c r="Y98" s="75">
        <f t="shared" si="12"/>
        <v>2137328.1088811127</v>
      </c>
    </row>
    <row r="99" spans="17:25" ht="30" customHeight="1">
      <c r="Q99" s="70">
        <v>891</v>
      </c>
      <c r="R99" s="70" t="s">
        <v>135</v>
      </c>
      <c r="S99" s="75">
        <v>848600.778359944</v>
      </c>
      <c r="T99" s="75">
        <v>848600.778359944</v>
      </c>
      <c r="U99" s="75">
        <v>848600.778359944</v>
      </c>
      <c r="V99" s="75">
        <v>2545802.335079832</v>
      </c>
      <c r="W99" s="75">
        <f t="shared" si="10"/>
        <v>592047.0546697284</v>
      </c>
      <c r="X99" s="75">
        <f t="shared" si="11"/>
        <v>1184094.1093394568</v>
      </c>
      <c r="Y99" s="75">
        <f t="shared" si="12"/>
        <v>4321943.4990890175</v>
      </c>
    </row>
    <row r="100" spans="17:25" ht="30" customHeight="1">
      <c r="Q100" s="70">
        <v>353</v>
      </c>
      <c r="R100" s="70" t="s">
        <v>136</v>
      </c>
      <c r="S100" s="75">
        <v>166666.66666666666</v>
      </c>
      <c r="T100" s="75">
        <v>166666.66666666666</v>
      </c>
      <c r="U100" s="75">
        <v>166666.66666666666</v>
      </c>
      <c r="V100" s="75">
        <v>500000</v>
      </c>
      <c r="W100" s="75">
        <f t="shared" si="10"/>
        <v>116279.06976744186</v>
      </c>
      <c r="X100" s="75">
        <f t="shared" si="11"/>
        <v>232558.13953488372</v>
      </c>
      <c r="Y100" s="75">
        <f t="shared" si="12"/>
        <v>848837.2093023255</v>
      </c>
    </row>
    <row r="101" spans="17:25" ht="30" customHeight="1">
      <c r="Q101" s="70">
        <v>931</v>
      </c>
      <c r="R101" s="70" t="s">
        <v>137</v>
      </c>
      <c r="S101" s="75">
        <v>818155.2656586884</v>
      </c>
      <c r="T101" s="75">
        <v>818155.2656586884</v>
      </c>
      <c r="U101" s="75">
        <v>818155.2656586884</v>
      </c>
      <c r="V101" s="75">
        <v>2454465.7969760653</v>
      </c>
      <c r="W101" s="75">
        <f t="shared" si="10"/>
        <v>570805.9992967594</v>
      </c>
      <c r="X101" s="75">
        <f t="shared" si="11"/>
        <v>1141611.9985935187</v>
      </c>
      <c r="Y101" s="75">
        <f t="shared" si="12"/>
        <v>4166883.794866343</v>
      </c>
    </row>
    <row r="102" spans="17:25" ht="30" customHeight="1">
      <c r="Q102" s="70">
        <v>874</v>
      </c>
      <c r="R102" s="70" t="s">
        <v>138</v>
      </c>
      <c r="S102" s="75">
        <v>368245.1242515787</v>
      </c>
      <c r="T102" s="75">
        <v>368245.1242515787</v>
      </c>
      <c r="U102" s="75">
        <v>368245.1242515787</v>
      </c>
      <c r="V102" s="75">
        <v>1104735.372754736</v>
      </c>
      <c r="W102" s="75">
        <f t="shared" si="10"/>
        <v>256915.2029662177</v>
      </c>
      <c r="X102" s="75">
        <f t="shared" si="11"/>
        <v>513830.4059324354</v>
      </c>
      <c r="Y102" s="75">
        <f t="shared" si="12"/>
        <v>1875480.981653389</v>
      </c>
    </row>
    <row r="103" spans="17:25" ht="30" customHeight="1">
      <c r="Q103" s="70">
        <v>879</v>
      </c>
      <c r="R103" s="70" t="s">
        <v>139</v>
      </c>
      <c r="S103" s="75">
        <v>254566.5310552339</v>
      </c>
      <c r="T103" s="75">
        <v>254566.5310552339</v>
      </c>
      <c r="U103" s="75">
        <v>254566.5310552339</v>
      </c>
      <c r="V103" s="75">
        <v>763699.5931657017</v>
      </c>
      <c r="W103" s="75">
        <f t="shared" si="10"/>
        <v>177604.5565501632</v>
      </c>
      <c r="X103" s="75">
        <f t="shared" si="11"/>
        <v>355209.1131003264</v>
      </c>
      <c r="Y103" s="75">
        <f t="shared" si="12"/>
        <v>1296513.2628161912</v>
      </c>
    </row>
    <row r="104" spans="17:25" ht="30" customHeight="1">
      <c r="Q104" s="70">
        <v>836</v>
      </c>
      <c r="R104" s="70" t="s">
        <v>140</v>
      </c>
      <c r="S104" s="75">
        <v>167549.31228494088</v>
      </c>
      <c r="T104" s="75">
        <v>167549.31228494088</v>
      </c>
      <c r="U104" s="75">
        <v>167549.31228494088</v>
      </c>
      <c r="V104" s="75">
        <v>502647.9368548227</v>
      </c>
      <c r="W104" s="75">
        <f t="shared" si="10"/>
        <v>116894.86903600527</v>
      </c>
      <c r="X104" s="75">
        <f t="shared" si="11"/>
        <v>233789.73807201054</v>
      </c>
      <c r="Y104" s="75">
        <f t="shared" si="12"/>
        <v>853332.5439628385</v>
      </c>
    </row>
    <row r="105" spans="17:25" ht="30" customHeight="1">
      <c r="Q105" s="70">
        <v>851</v>
      </c>
      <c r="R105" s="70" t="s">
        <v>141</v>
      </c>
      <c r="S105" s="75">
        <v>256869.44304729925</v>
      </c>
      <c r="T105" s="75">
        <v>256869.44304729925</v>
      </c>
      <c r="U105" s="75">
        <v>256869.44304729925</v>
      </c>
      <c r="V105" s="75">
        <v>770608.3291418977</v>
      </c>
      <c r="W105" s="75">
        <f t="shared" si="10"/>
        <v>179211.23933532505</v>
      </c>
      <c r="X105" s="75">
        <f t="shared" si="11"/>
        <v>358422.4786706501</v>
      </c>
      <c r="Y105" s="75">
        <f t="shared" si="12"/>
        <v>1308242.0471478729</v>
      </c>
    </row>
    <row r="106" spans="17:25" ht="30" customHeight="1">
      <c r="Q106" s="70">
        <v>870</v>
      </c>
      <c r="R106" s="70" t="s">
        <v>142</v>
      </c>
      <c r="S106" s="75">
        <v>273709.8089889607</v>
      </c>
      <c r="T106" s="75">
        <v>273709.8089889607</v>
      </c>
      <c r="U106" s="75">
        <v>273709.8089889607</v>
      </c>
      <c r="V106" s="75">
        <v>821129.4269668821</v>
      </c>
      <c r="W106" s="75">
        <f t="shared" si="10"/>
        <v>190960.33185276328</v>
      </c>
      <c r="X106" s="75">
        <f t="shared" si="11"/>
        <v>381920.66370552656</v>
      </c>
      <c r="Y106" s="75">
        <f t="shared" si="12"/>
        <v>1394010.422525172</v>
      </c>
    </row>
    <row r="107" spans="17:25" ht="30" customHeight="1">
      <c r="Q107" s="70">
        <v>317</v>
      </c>
      <c r="R107" s="70" t="s">
        <v>143</v>
      </c>
      <c r="S107" s="75">
        <v>984636.0041994904</v>
      </c>
      <c r="T107" s="75">
        <v>984636.0041994904</v>
      </c>
      <c r="U107" s="75">
        <v>984636.0041994904</v>
      </c>
      <c r="V107" s="75">
        <v>2953908.0125984713</v>
      </c>
      <c r="W107" s="75">
        <f t="shared" si="10"/>
        <v>686955.3517670863</v>
      </c>
      <c r="X107" s="75">
        <f t="shared" si="11"/>
        <v>1373910.7035341726</v>
      </c>
      <c r="Y107" s="75">
        <f t="shared" si="12"/>
        <v>5014774.06789973</v>
      </c>
    </row>
    <row r="108" spans="17:25" ht="30" customHeight="1">
      <c r="Q108" s="70">
        <v>807</v>
      </c>
      <c r="R108" s="70" t="s">
        <v>144</v>
      </c>
      <c r="S108" s="75">
        <v>166666.66666666666</v>
      </c>
      <c r="T108" s="75">
        <v>166666.66666666666</v>
      </c>
      <c r="U108" s="75">
        <v>166666.66666666666</v>
      </c>
      <c r="V108" s="75">
        <v>500000</v>
      </c>
      <c r="W108" s="75">
        <f t="shared" si="10"/>
        <v>116279.06976744186</v>
      </c>
      <c r="X108" s="75">
        <f t="shared" si="11"/>
        <v>232558.13953488372</v>
      </c>
      <c r="Y108" s="75">
        <f t="shared" si="12"/>
        <v>848837.2093023255</v>
      </c>
    </row>
    <row r="109" spans="17:25" ht="30" customHeight="1">
      <c r="Q109" s="70">
        <v>318</v>
      </c>
      <c r="R109" s="70" t="s">
        <v>145</v>
      </c>
      <c r="S109" s="75">
        <v>531957.0436856189</v>
      </c>
      <c r="T109" s="75">
        <v>531957.0436856189</v>
      </c>
      <c r="U109" s="75">
        <v>531957.0436856189</v>
      </c>
      <c r="V109" s="75">
        <v>1595871.1310568566</v>
      </c>
      <c r="W109" s="75">
        <f t="shared" si="10"/>
        <v>371132.82117601315</v>
      </c>
      <c r="X109" s="75">
        <f t="shared" si="11"/>
        <v>742265.6423520263</v>
      </c>
      <c r="Y109" s="75">
        <f t="shared" si="12"/>
        <v>2709269.594584896</v>
      </c>
    </row>
    <row r="110" spans="17:25" ht="30" customHeight="1">
      <c r="Q110" s="70">
        <v>354</v>
      </c>
      <c r="R110" s="70" t="s">
        <v>146</v>
      </c>
      <c r="S110" s="75">
        <v>166666.66666666666</v>
      </c>
      <c r="T110" s="75">
        <v>166666.66666666666</v>
      </c>
      <c r="U110" s="75">
        <v>166666.66666666666</v>
      </c>
      <c r="V110" s="75">
        <v>500000</v>
      </c>
      <c r="W110" s="75">
        <f t="shared" si="10"/>
        <v>116279.06976744186</v>
      </c>
      <c r="X110" s="75">
        <f t="shared" si="11"/>
        <v>232558.13953488372</v>
      </c>
      <c r="Y110" s="75">
        <f t="shared" si="12"/>
        <v>848837.2093023255</v>
      </c>
    </row>
    <row r="111" spans="17:25" ht="30" customHeight="1">
      <c r="Q111" s="70">
        <v>372</v>
      </c>
      <c r="R111" s="70" t="s">
        <v>147</v>
      </c>
      <c r="S111" s="75">
        <v>166666.66666666666</v>
      </c>
      <c r="T111" s="75">
        <v>166666.66666666666</v>
      </c>
      <c r="U111" s="75">
        <v>166666.66666666666</v>
      </c>
      <c r="V111" s="75">
        <v>500000</v>
      </c>
      <c r="W111" s="75">
        <f t="shared" si="10"/>
        <v>116279.06976744186</v>
      </c>
      <c r="X111" s="75">
        <f t="shared" si="11"/>
        <v>232558.13953488372</v>
      </c>
      <c r="Y111" s="75">
        <f t="shared" si="12"/>
        <v>848837.2093023255</v>
      </c>
    </row>
    <row r="112" spans="17:25" ht="30" customHeight="1">
      <c r="Q112" s="70">
        <v>857</v>
      </c>
      <c r="R112" s="70" t="s">
        <v>148</v>
      </c>
      <c r="S112" s="75">
        <v>166666.66666666666</v>
      </c>
      <c r="T112" s="75">
        <v>166666.66666666666</v>
      </c>
      <c r="U112" s="75">
        <v>166666.66666666666</v>
      </c>
      <c r="V112" s="75">
        <v>500000</v>
      </c>
      <c r="W112" s="75">
        <f t="shared" si="10"/>
        <v>116279.06976744186</v>
      </c>
      <c r="X112" s="75">
        <f t="shared" si="11"/>
        <v>232558.13953488372</v>
      </c>
      <c r="Y112" s="75">
        <f t="shared" si="12"/>
        <v>848837.2093023255</v>
      </c>
    </row>
    <row r="113" spans="17:25" ht="30" customHeight="1">
      <c r="Q113" s="70">
        <v>355</v>
      </c>
      <c r="R113" s="70" t="s">
        <v>149</v>
      </c>
      <c r="S113" s="75">
        <v>421362.9905046674</v>
      </c>
      <c r="T113" s="75">
        <v>421362.9905046674</v>
      </c>
      <c r="U113" s="75">
        <v>421362.9905046674</v>
      </c>
      <c r="V113" s="75">
        <v>1264088.9715140022</v>
      </c>
      <c r="W113" s="75">
        <f t="shared" si="10"/>
        <v>293974.17942186096</v>
      </c>
      <c r="X113" s="75">
        <f t="shared" si="11"/>
        <v>587948.3588437219</v>
      </c>
      <c r="Y113" s="75">
        <f t="shared" si="12"/>
        <v>2146011.509779585</v>
      </c>
    </row>
    <row r="114" spans="17:25" ht="30" customHeight="1">
      <c r="Q114" s="70">
        <v>333</v>
      </c>
      <c r="R114" s="70" t="s">
        <v>150</v>
      </c>
      <c r="S114" s="75">
        <v>521462.0171512512</v>
      </c>
      <c r="T114" s="75">
        <v>521462.0171512512</v>
      </c>
      <c r="U114" s="75">
        <v>521462.0171512512</v>
      </c>
      <c r="V114" s="75">
        <v>1564386.0514537536</v>
      </c>
      <c r="W114" s="75">
        <f t="shared" si="10"/>
        <v>363810.7096404078</v>
      </c>
      <c r="X114" s="75">
        <f t="shared" si="11"/>
        <v>727621.4192808156</v>
      </c>
      <c r="Y114" s="75">
        <f t="shared" si="12"/>
        <v>2655818.180374977</v>
      </c>
    </row>
    <row r="115" spans="17:25" ht="30" customHeight="1">
      <c r="Q115" s="70">
        <v>343</v>
      </c>
      <c r="R115" s="70" t="s">
        <v>151</v>
      </c>
      <c r="S115" s="75">
        <v>166666.66666666666</v>
      </c>
      <c r="T115" s="75">
        <v>166666.66666666666</v>
      </c>
      <c r="U115" s="75">
        <v>166666.66666666666</v>
      </c>
      <c r="V115" s="75">
        <v>500000</v>
      </c>
      <c r="W115" s="75">
        <f t="shared" si="10"/>
        <v>116279.06976744186</v>
      </c>
      <c r="X115" s="75">
        <f t="shared" si="11"/>
        <v>232558.13953488372</v>
      </c>
      <c r="Y115" s="75">
        <f t="shared" si="12"/>
        <v>848837.2093023255</v>
      </c>
    </row>
    <row r="116" spans="17:25" ht="30" customHeight="1">
      <c r="Q116" s="70">
        <v>373</v>
      </c>
      <c r="R116" s="70" t="s">
        <v>152</v>
      </c>
      <c r="S116" s="75">
        <v>496094.41052959074</v>
      </c>
      <c r="T116" s="75">
        <v>496094.41052959074</v>
      </c>
      <c r="U116" s="75">
        <v>496094.41052959074</v>
      </c>
      <c r="V116" s="75">
        <v>1488283.2315887723</v>
      </c>
      <c r="W116" s="75">
        <f t="shared" si="10"/>
        <v>346112.37943924934</v>
      </c>
      <c r="X116" s="75">
        <f t="shared" si="11"/>
        <v>692224.7588784987</v>
      </c>
      <c r="Y116" s="75">
        <f t="shared" si="12"/>
        <v>2526620.3699065205</v>
      </c>
    </row>
    <row r="117" spans="17:25" ht="30" customHeight="1">
      <c r="Q117" s="70">
        <v>893</v>
      </c>
      <c r="R117" s="70" t="s">
        <v>153</v>
      </c>
      <c r="S117" s="75">
        <v>166666.66666666666</v>
      </c>
      <c r="T117" s="75">
        <v>166666.66666666666</v>
      </c>
      <c r="U117" s="75">
        <v>166666.66666666666</v>
      </c>
      <c r="V117" s="75">
        <v>500000</v>
      </c>
      <c r="W117" s="75">
        <f t="shared" si="10"/>
        <v>116279.06976744186</v>
      </c>
      <c r="X117" s="75">
        <f t="shared" si="11"/>
        <v>232558.13953488372</v>
      </c>
      <c r="Y117" s="75">
        <f t="shared" si="12"/>
        <v>848837.2093023255</v>
      </c>
    </row>
    <row r="118" spans="17:25" ht="30" customHeight="1">
      <c r="Q118" s="70">
        <v>871</v>
      </c>
      <c r="R118" s="70" t="s">
        <v>154</v>
      </c>
      <c r="S118" s="75">
        <v>342268.4925494162</v>
      </c>
      <c r="T118" s="75">
        <v>342268.4925494162</v>
      </c>
      <c r="U118" s="75">
        <v>342268.4925494162</v>
      </c>
      <c r="V118" s="75">
        <v>1026805.4776482487</v>
      </c>
      <c r="W118" s="75">
        <f t="shared" si="10"/>
        <v>238791.97154610432</v>
      </c>
      <c r="X118" s="75">
        <f t="shared" si="11"/>
        <v>477583.94309220865</v>
      </c>
      <c r="Y118" s="75">
        <f t="shared" si="12"/>
        <v>1743181.3922865617</v>
      </c>
    </row>
    <row r="119" spans="17:25" ht="30" customHeight="1">
      <c r="Q119" s="70">
        <v>334</v>
      </c>
      <c r="R119" s="70" t="s">
        <v>155</v>
      </c>
      <c r="S119" s="75">
        <v>278493.56396802835</v>
      </c>
      <c r="T119" s="75">
        <v>278493.56396802835</v>
      </c>
      <c r="U119" s="75">
        <v>278493.56396802835</v>
      </c>
      <c r="V119" s="75">
        <v>835480.691904085</v>
      </c>
      <c r="W119" s="75">
        <f t="shared" si="10"/>
        <v>194297.83532653138</v>
      </c>
      <c r="X119" s="75">
        <f t="shared" si="11"/>
        <v>388595.67065306276</v>
      </c>
      <c r="Y119" s="75">
        <f t="shared" si="12"/>
        <v>1418374.197883679</v>
      </c>
    </row>
    <row r="120" spans="17:25" ht="30" customHeight="1">
      <c r="Q120" s="70">
        <v>933</v>
      </c>
      <c r="R120" s="70" t="s">
        <v>156</v>
      </c>
      <c r="S120" s="75">
        <v>572131.2644764552</v>
      </c>
      <c r="T120" s="75">
        <v>572131.2644764552</v>
      </c>
      <c r="U120" s="75">
        <v>572131.2644764552</v>
      </c>
      <c r="V120" s="75">
        <v>1716393.7934293656</v>
      </c>
      <c r="W120" s="75">
        <f t="shared" si="10"/>
        <v>399161.3473091548</v>
      </c>
      <c r="X120" s="75">
        <f t="shared" si="11"/>
        <v>798322.6946183096</v>
      </c>
      <c r="Y120" s="75">
        <f t="shared" si="12"/>
        <v>2913877.8353568297</v>
      </c>
    </row>
    <row r="121" spans="17:25" ht="30" customHeight="1">
      <c r="Q121" s="70">
        <v>803</v>
      </c>
      <c r="R121" s="70" t="s">
        <v>157</v>
      </c>
      <c r="S121" s="75">
        <v>398353.86884842877</v>
      </c>
      <c r="T121" s="75">
        <v>398353.86884842877</v>
      </c>
      <c r="U121" s="75">
        <v>398353.86884842877</v>
      </c>
      <c r="V121" s="75">
        <v>1195061.6065452863</v>
      </c>
      <c r="W121" s="75">
        <f t="shared" si="10"/>
        <v>277921.303847741</v>
      </c>
      <c r="X121" s="75">
        <f t="shared" si="11"/>
        <v>555842.607695482</v>
      </c>
      <c r="Y121" s="75">
        <f t="shared" si="12"/>
        <v>2028825.518088509</v>
      </c>
    </row>
    <row r="122" spans="17:25" ht="30" customHeight="1">
      <c r="Q122" s="70">
        <v>393</v>
      </c>
      <c r="R122" s="70" t="s">
        <v>158</v>
      </c>
      <c r="S122" s="75">
        <v>166666.66666666666</v>
      </c>
      <c r="T122" s="75">
        <v>166666.66666666666</v>
      </c>
      <c r="U122" s="75">
        <v>166666.66666666666</v>
      </c>
      <c r="V122" s="75">
        <v>500000</v>
      </c>
      <c r="W122" s="75">
        <f t="shared" si="10"/>
        <v>116279.06976744186</v>
      </c>
      <c r="X122" s="75">
        <f t="shared" si="11"/>
        <v>232558.13953488372</v>
      </c>
      <c r="Y122" s="75">
        <f t="shared" si="12"/>
        <v>848837.2093023255</v>
      </c>
    </row>
    <row r="123" spans="17:25" ht="30" customHeight="1">
      <c r="Q123" s="70">
        <v>852</v>
      </c>
      <c r="R123" s="70" t="s">
        <v>159</v>
      </c>
      <c r="S123" s="75">
        <v>408457.4364451724</v>
      </c>
      <c r="T123" s="75">
        <v>408457.4364451724</v>
      </c>
      <c r="U123" s="75">
        <v>408457.4364451724</v>
      </c>
      <c r="V123" s="75">
        <v>1225372.3093355172</v>
      </c>
      <c r="W123" s="75">
        <f t="shared" si="10"/>
        <v>284970.3044966319</v>
      </c>
      <c r="X123" s="75">
        <f t="shared" si="11"/>
        <v>569940.6089932638</v>
      </c>
      <c r="Y123" s="75">
        <f t="shared" si="12"/>
        <v>2080283.222825413</v>
      </c>
    </row>
    <row r="124" spans="17:25" ht="30" customHeight="1">
      <c r="Q124" s="70">
        <v>882</v>
      </c>
      <c r="R124" s="70" t="s">
        <v>160</v>
      </c>
      <c r="S124" s="75">
        <v>230167.40307436266</v>
      </c>
      <c r="T124" s="75">
        <v>230167.40307436266</v>
      </c>
      <c r="U124" s="75">
        <v>230167.40307436266</v>
      </c>
      <c r="V124" s="75">
        <v>690502.209223088</v>
      </c>
      <c r="W124" s="75">
        <f t="shared" si="10"/>
        <v>160581.90912164838</v>
      </c>
      <c r="X124" s="75">
        <f t="shared" si="11"/>
        <v>321163.81824329676</v>
      </c>
      <c r="Y124" s="75">
        <f t="shared" si="12"/>
        <v>1172247.936588033</v>
      </c>
    </row>
    <row r="125" spans="17:25" ht="30" customHeight="1">
      <c r="Q125" s="70">
        <v>210</v>
      </c>
      <c r="R125" s="70" t="s">
        <v>161</v>
      </c>
      <c r="S125" s="75">
        <v>549624.9719460568</v>
      </c>
      <c r="T125" s="75">
        <v>549624.9719460568</v>
      </c>
      <c r="U125" s="75">
        <v>549624.9719460568</v>
      </c>
      <c r="V125" s="75">
        <v>1648874.9158381703</v>
      </c>
      <c r="W125" s="75">
        <f t="shared" si="10"/>
        <v>383459.28275306284</v>
      </c>
      <c r="X125" s="75">
        <f t="shared" si="11"/>
        <v>766918.5655061257</v>
      </c>
      <c r="Y125" s="75">
        <f t="shared" si="12"/>
        <v>2799252.764097359</v>
      </c>
    </row>
    <row r="126" spans="17:25" ht="30" customHeight="1">
      <c r="Q126" s="70">
        <v>342</v>
      </c>
      <c r="R126" s="70" t="s">
        <v>162</v>
      </c>
      <c r="S126" s="75">
        <v>166666.66666666666</v>
      </c>
      <c r="T126" s="75">
        <v>166666.66666666666</v>
      </c>
      <c r="U126" s="75">
        <v>166666.66666666666</v>
      </c>
      <c r="V126" s="75">
        <v>500000</v>
      </c>
      <c r="W126" s="75">
        <f t="shared" si="10"/>
        <v>116279.06976744186</v>
      </c>
      <c r="X126" s="75">
        <f t="shared" si="11"/>
        <v>232558.13953488372</v>
      </c>
      <c r="Y126" s="75">
        <f t="shared" si="12"/>
        <v>848837.2093023255</v>
      </c>
    </row>
    <row r="127" spans="17:25" ht="30" customHeight="1">
      <c r="Q127" s="70">
        <v>860</v>
      </c>
      <c r="R127" s="70" t="s">
        <v>163</v>
      </c>
      <c r="S127" s="75">
        <v>311412.45853008016</v>
      </c>
      <c r="T127" s="75">
        <v>311412.45853008016</v>
      </c>
      <c r="U127" s="75">
        <v>311412.45853008016</v>
      </c>
      <c r="V127" s="75">
        <v>934237.3755902405</v>
      </c>
      <c r="W127" s="75">
        <f t="shared" si="10"/>
        <v>217264.5059512187</v>
      </c>
      <c r="X127" s="75">
        <f t="shared" si="11"/>
        <v>434529.0119024374</v>
      </c>
      <c r="Y127" s="75">
        <f t="shared" si="12"/>
        <v>1586030.8934438964</v>
      </c>
    </row>
    <row r="128" spans="17:25" ht="30" customHeight="1">
      <c r="Q128" s="70">
        <v>356</v>
      </c>
      <c r="R128" s="70" t="s">
        <v>164</v>
      </c>
      <c r="S128" s="75">
        <v>321930.7969139716</v>
      </c>
      <c r="T128" s="75">
        <v>321930.7969139716</v>
      </c>
      <c r="U128" s="75">
        <v>321930.7969139716</v>
      </c>
      <c r="V128" s="75">
        <v>965792.3907419147</v>
      </c>
      <c r="W128" s="75">
        <f t="shared" si="10"/>
        <v>224602.88156788715</v>
      </c>
      <c r="X128" s="75">
        <f t="shared" si="11"/>
        <v>449205.7631357743</v>
      </c>
      <c r="Y128" s="75">
        <f t="shared" si="12"/>
        <v>1639601.0354455763</v>
      </c>
    </row>
    <row r="129" spans="17:25" ht="30" customHeight="1">
      <c r="Q129" s="70">
        <v>808</v>
      </c>
      <c r="R129" s="70" t="s">
        <v>165</v>
      </c>
      <c r="S129" s="75">
        <v>206434.5077010719</v>
      </c>
      <c r="T129" s="75">
        <v>206434.5077010719</v>
      </c>
      <c r="U129" s="75">
        <v>206434.5077010719</v>
      </c>
      <c r="V129" s="75">
        <v>619303.5231032157</v>
      </c>
      <c r="W129" s="75">
        <f t="shared" si="10"/>
        <v>144024.07514028272</v>
      </c>
      <c r="X129" s="75">
        <f t="shared" si="11"/>
        <v>288048.15028056543</v>
      </c>
      <c r="Y129" s="75">
        <f t="shared" si="12"/>
        <v>1051375.748524064</v>
      </c>
    </row>
    <row r="130" spans="17:25" ht="30" customHeight="1">
      <c r="Q130" s="70">
        <v>861</v>
      </c>
      <c r="R130" s="70" t="s">
        <v>166</v>
      </c>
      <c r="S130" s="75">
        <v>226043.86695362497</v>
      </c>
      <c r="T130" s="75">
        <v>226043.86695362497</v>
      </c>
      <c r="U130" s="75">
        <v>226043.86695362497</v>
      </c>
      <c r="V130" s="75">
        <v>678131.6008608749</v>
      </c>
      <c r="W130" s="75">
        <f t="shared" si="10"/>
        <v>157705.0234560174</v>
      </c>
      <c r="X130" s="75">
        <f t="shared" si="11"/>
        <v>315410.0469120348</v>
      </c>
      <c r="Y130" s="75">
        <f t="shared" si="12"/>
        <v>1151246.671228927</v>
      </c>
    </row>
    <row r="131" spans="17:25" ht="30" customHeight="1">
      <c r="Q131" s="70">
        <v>935</v>
      </c>
      <c r="R131" s="70" t="s">
        <v>167</v>
      </c>
      <c r="S131" s="75">
        <v>461375.76853694516</v>
      </c>
      <c r="T131" s="75">
        <v>461375.76853694516</v>
      </c>
      <c r="U131" s="75">
        <v>461375.76853694516</v>
      </c>
      <c r="V131" s="75">
        <v>1384127.3056108356</v>
      </c>
      <c r="W131" s="75">
        <f t="shared" si="10"/>
        <v>321890.07107228733</v>
      </c>
      <c r="X131" s="75">
        <f t="shared" si="11"/>
        <v>643780.1421445747</v>
      </c>
      <c r="Y131" s="75">
        <f t="shared" si="12"/>
        <v>2349797.5188276977</v>
      </c>
    </row>
    <row r="132" spans="17:25" ht="30" customHeight="1">
      <c r="Q132" s="70">
        <v>394</v>
      </c>
      <c r="R132" s="70" t="s">
        <v>168</v>
      </c>
      <c r="S132" s="75">
        <v>166666.66666666666</v>
      </c>
      <c r="T132" s="75">
        <v>166666.66666666666</v>
      </c>
      <c r="U132" s="75">
        <v>166666.66666666666</v>
      </c>
      <c r="V132" s="75">
        <v>500000</v>
      </c>
      <c r="W132" s="75">
        <f t="shared" si="10"/>
        <v>116279.06976744186</v>
      </c>
      <c r="X132" s="75">
        <f t="shared" si="11"/>
        <v>232558.13953488372</v>
      </c>
      <c r="Y132" s="75">
        <f t="shared" si="12"/>
        <v>848837.2093023255</v>
      </c>
    </row>
    <row r="133" spans="17:25" ht="30" customHeight="1">
      <c r="Q133" s="70">
        <v>936</v>
      </c>
      <c r="R133" s="70" t="s">
        <v>169</v>
      </c>
      <c r="S133" s="75">
        <v>1976696.4331022769</v>
      </c>
      <c r="T133" s="75">
        <v>1976696.4331022769</v>
      </c>
      <c r="U133" s="75">
        <v>1976696.4331022769</v>
      </c>
      <c r="V133" s="75">
        <v>5930089.29930683</v>
      </c>
      <c r="W133" s="75">
        <f t="shared" si="10"/>
        <v>1379090.5347225186</v>
      </c>
      <c r="X133" s="75">
        <f t="shared" si="11"/>
        <v>2758181.0694450373</v>
      </c>
      <c r="Y133" s="75">
        <f t="shared" si="12"/>
        <v>10067360.903474387</v>
      </c>
    </row>
    <row r="134" spans="17:25" ht="30" customHeight="1">
      <c r="Q134" s="70">
        <v>319</v>
      </c>
      <c r="R134" s="70" t="s">
        <v>170</v>
      </c>
      <c r="S134" s="75">
        <v>616523.9348448816</v>
      </c>
      <c r="T134" s="75">
        <v>616523.9348448816</v>
      </c>
      <c r="U134" s="75">
        <v>616523.9348448816</v>
      </c>
      <c r="V134" s="75">
        <v>1849571.804534645</v>
      </c>
      <c r="W134" s="75">
        <f t="shared" si="10"/>
        <v>430132.97779875464</v>
      </c>
      <c r="X134" s="75">
        <f t="shared" si="11"/>
        <v>860265.9555975093</v>
      </c>
      <c r="Y134" s="75">
        <f t="shared" si="12"/>
        <v>3139970.737930909</v>
      </c>
    </row>
    <row r="135" spans="17:25" ht="30" customHeight="1">
      <c r="Q135" s="70">
        <v>866</v>
      </c>
      <c r="R135" s="70" t="s">
        <v>171</v>
      </c>
      <c r="S135" s="75">
        <v>325873.1866761523</v>
      </c>
      <c r="T135" s="75">
        <v>325873.1866761523</v>
      </c>
      <c r="U135" s="75">
        <v>325873.1866761523</v>
      </c>
      <c r="V135" s="75">
        <v>977619.5600284568</v>
      </c>
      <c r="W135" s="75">
        <f t="shared" si="10"/>
        <v>227353.3860531295</v>
      </c>
      <c r="X135" s="75">
        <f t="shared" si="11"/>
        <v>454706.772106259</v>
      </c>
      <c r="Y135" s="75">
        <f t="shared" si="12"/>
        <v>1659679.7181878453</v>
      </c>
    </row>
    <row r="136" spans="17:25" ht="30" customHeight="1">
      <c r="Q136" s="70">
        <v>357</v>
      </c>
      <c r="R136" s="70" t="s">
        <v>172</v>
      </c>
      <c r="S136" s="75">
        <v>211253.94117025426</v>
      </c>
      <c r="T136" s="75">
        <v>211253.94117025426</v>
      </c>
      <c r="U136" s="75">
        <v>211253.94117025426</v>
      </c>
      <c r="V136" s="75">
        <v>633761.8235107628</v>
      </c>
      <c r="W136" s="75">
        <f t="shared" si="10"/>
        <v>147386.4705838983</v>
      </c>
      <c r="X136" s="75">
        <f t="shared" si="11"/>
        <v>294772.9411677966</v>
      </c>
      <c r="Y136" s="75">
        <f t="shared" si="12"/>
        <v>1075921.2352624577</v>
      </c>
    </row>
    <row r="137" spans="17:25" ht="30" customHeight="1">
      <c r="Q137" s="70">
        <v>894</v>
      </c>
      <c r="R137" s="70" t="s">
        <v>173</v>
      </c>
      <c r="S137" s="75">
        <v>166666.66666666666</v>
      </c>
      <c r="T137" s="75">
        <v>166666.66666666666</v>
      </c>
      <c r="U137" s="75">
        <v>166666.66666666666</v>
      </c>
      <c r="V137" s="75">
        <v>500000</v>
      </c>
      <c r="W137" s="75">
        <f t="shared" si="10"/>
        <v>116279.06976744186</v>
      </c>
      <c r="X137" s="75">
        <f t="shared" si="11"/>
        <v>232558.13953488372</v>
      </c>
      <c r="Y137" s="75">
        <f t="shared" si="12"/>
        <v>848837.2093023255</v>
      </c>
    </row>
    <row r="138" spans="17:25" ht="30" customHeight="1">
      <c r="Q138" s="70">
        <v>883</v>
      </c>
      <c r="R138" s="70" t="s">
        <v>174</v>
      </c>
      <c r="S138" s="75">
        <v>357094.3914873532</v>
      </c>
      <c r="T138" s="75">
        <v>357094.3914873532</v>
      </c>
      <c r="U138" s="75">
        <v>357094.3914873532</v>
      </c>
      <c r="V138" s="75">
        <v>1071283.1744620595</v>
      </c>
      <c r="W138" s="75">
        <f aca="true" t="shared" si="13" ref="W138:W158">V138*(50/215)</f>
        <v>249135.6219679208</v>
      </c>
      <c r="X138" s="75">
        <f aca="true" t="shared" si="14" ref="X138:X158">V138*(100/215)</f>
        <v>498271.2439358416</v>
      </c>
      <c r="Y138" s="75">
        <f aca="true" t="shared" si="15" ref="Y138:Y158">V138+W138+X138</f>
        <v>1818690.040365822</v>
      </c>
    </row>
    <row r="139" spans="17:25" ht="30" customHeight="1">
      <c r="Q139" s="70">
        <v>880</v>
      </c>
      <c r="R139" s="70" t="s">
        <v>175</v>
      </c>
      <c r="S139" s="75">
        <v>166666.66666666666</v>
      </c>
      <c r="T139" s="75">
        <v>166666.66666666666</v>
      </c>
      <c r="U139" s="75">
        <v>166666.66666666666</v>
      </c>
      <c r="V139" s="75">
        <v>500000</v>
      </c>
      <c r="W139" s="75">
        <f t="shared" si="13"/>
        <v>116279.06976744186</v>
      </c>
      <c r="X139" s="75">
        <f t="shared" si="14"/>
        <v>232558.13953488372</v>
      </c>
      <c r="Y139" s="75">
        <f t="shared" si="15"/>
        <v>848837.2093023255</v>
      </c>
    </row>
    <row r="140" spans="17:25" ht="30" customHeight="1">
      <c r="Q140" s="70">
        <v>211</v>
      </c>
      <c r="R140" s="70" t="s">
        <v>176</v>
      </c>
      <c r="S140" s="75">
        <v>1181119.8288207885</v>
      </c>
      <c r="T140" s="75">
        <v>1181119.8288207885</v>
      </c>
      <c r="U140" s="75">
        <v>1181119.8288207885</v>
      </c>
      <c r="V140" s="75">
        <v>3543359.486462366</v>
      </c>
      <c r="W140" s="75">
        <f t="shared" si="13"/>
        <v>824037.0898749687</v>
      </c>
      <c r="X140" s="75">
        <f t="shared" si="14"/>
        <v>1648074.1797499375</v>
      </c>
      <c r="Y140" s="75">
        <f t="shared" si="15"/>
        <v>6015470.756087272</v>
      </c>
    </row>
    <row r="141" spans="17:25" ht="30" customHeight="1">
      <c r="Q141" s="70">
        <v>358</v>
      </c>
      <c r="R141" s="70" t="s">
        <v>177</v>
      </c>
      <c r="S141" s="75">
        <v>344138.28857597336</v>
      </c>
      <c r="T141" s="75">
        <v>344138.28857597336</v>
      </c>
      <c r="U141" s="75">
        <v>344138.28857597336</v>
      </c>
      <c r="V141" s="75">
        <v>1032414.8657279201</v>
      </c>
      <c r="W141" s="75">
        <f t="shared" si="13"/>
        <v>240096.48040184187</v>
      </c>
      <c r="X141" s="75">
        <f t="shared" si="14"/>
        <v>480192.96080368373</v>
      </c>
      <c r="Y141" s="75">
        <f t="shared" si="15"/>
        <v>1752704.3069334459</v>
      </c>
    </row>
    <row r="142" spans="17:25" ht="30" customHeight="1">
      <c r="Q142" s="70">
        <v>384</v>
      </c>
      <c r="R142" s="70" t="s">
        <v>178</v>
      </c>
      <c r="S142" s="75">
        <v>302487.5672525932</v>
      </c>
      <c r="T142" s="75">
        <v>302487.5672525932</v>
      </c>
      <c r="U142" s="75">
        <v>302487.5672525932</v>
      </c>
      <c r="V142" s="75">
        <v>907462.7017577795</v>
      </c>
      <c r="W142" s="75">
        <f t="shared" si="13"/>
        <v>211037.83761808823</v>
      </c>
      <c r="X142" s="75">
        <f t="shared" si="14"/>
        <v>422075.67523617647</v>
      </c>
      <c r="Y142" s="75">
        <f t="shared" si="15"/>
        <v>1540576.2146120442</v>
      </c>
    </row>
    <row r="143" spans="17:25" ht="30" customHeight="1">
      <c r="Q143" s="70">
        <v>335</v>
      </c>
      <c r="R143" s="70" t="s">
        <v>179</v>
      </c>
      <c r="S143" s="75">
        <v>319228.59050452575</v>
      </c>
      <c r="T143" s="75">
        <v>319228.59050452575</v>
      </c>
      <c r="U143" s="75">
        <v>319228.59050452575</v>
      </c>
      <c r="V143" s="75">
        <v>957685.7715135772</v>
      </c>
      <c r="W143" s="75">
        <f t="shared" si="13"/>
        <v>222717.62128222725</v>
      </c>
      <c r="X143" s="75">
        <f t="shared" si="14"/>
        <v>445435.2425644545</v>
      </c>
      <c r="Y143" s="75">
        <f t="shared" si="15"/>
        <v>1625838.6353602589</v>
      </c>
    </row>
    <row r="144" spans="17:25" ht="30" customHeight="1">
      <c r="Q144" s="70">
        <v>320</v>
      </c>
      <c r="R144" s="70" t="s">
        <v>180</v>
      </c>
      <c r="S144" s="75">
        <v>518794.9388209763</v>
      </c>
      <c r="T144" s="75">
        <v>518794.9388209763</v>
      </c>
      <c r="U144" s="75">
        <v>518794.9388209763</v>
      </c>
      <c r="V144" s="75">
        <v>1556384.816462929</v>
      </c>
      <c r="W144" s="75">
        <f t="shared" si="13"/>
        <v>361949.9573169602</v>
      </c>
      <c r="X144" s="75">
        <f t="shared" si="14"/>
        <v>723899.9146339204</v>
      </c>
      <c r="Y144" s="75">
        <f t="shared" si="15"/>
        <v>2642234.6884138095</v>
      </c>
    </row>
    <row r="145" spans="17:25" ht="30" customHeight="1">
      <c r="Q145" s="70">
        <v>212</v>
      </c>
      <c r="R145" s="70" t="s">
        <v>181</v>
      </c>
      <c r="S145" s="75">
        <v>634235.0879704474</v>
      </c>
      <c r="T145" s="75">
        <v>634235.0879704474</v>
      </c>
      <c r="U145" s="75">
        <v>634235.0879704474</v>
      </c>
      <c r="V145" s="75">
        <v>1902705.2639113422</v>
      </c>
      <c r="W145" s="75">
        <f t="shared" si="13"/>
        <v>442489.5962584517</v>
      </c>
      <c r="X145" s="75">
        <f t="shared" si="14"/>
        <v>884979.1925169034</v>
      </c>
      <c r="Y145" s="75">
        <f t="shared" si="15"/>
        <v>3230174.0526866973</v>
      </c>
    </row>
    <row r="146" spans="17:25" ht="30" customHeight="1">
      <c r="Q146" s="70">
        <v>877</v>
      </c>
      <c r="R146" s="70" t="s">
        <v>182</v>
      </c>
      <c r="S146" s="75">
        <v>173309.34431984843</v>
      </c>
      <c r="T146" s="75">
        <v>173309.34431984843</v>
      </c>
      <c r="U146" s="75">
        <v>173309.34431984843</v>
      </c>
      <c r="V146" s="75">
        <v>519928.0329595453</v>
      </c>
      <c r="W146" s="75">
        <f t="shared" si="13"/>
        <v>120913.49603710356</v>
      </c>
      <c r="X146" s="75">
        <f t="shared" si="14"/>
        <v>241826.9920742071</v>
      </c>
      <c r="Y146" s="75">
        <f t="shared" si="15"/>
        <v>882668.5210708559</v>
      </c>
    </row>
    <row r="147" spans="17:25" ht="30" customHeight="1">
      <c r="Q147" s="70">
        <v>937</v>
      </c>
      <c r="R147" s="70" t="s">
        <v>183</v>
      </c>
      <c r="S147" s="75">
        <v>424524.1840473783</v>
      </c>
      <c r="T147" s="75">
        <v>424524.1840473783</v>
      </c>
      <c r="U147" s="75">
        <v>424524.1840473783</v>
      </c>
      <c r="V147" s="75">
        <v>1273572.5521421349</v>
      </c>
      <c r="W147" s="75">
        <f t="shared" si="13"/>
        <v>296179.66328886856</v>
      </c>
      <c r="X147" s="75">
        <f t="shared" si="14"/>
        <v>592359.3265777371</v>
      </c>
      <c r="Y147" s="75">
        <f t="shared" si="15"/>
        <v>2162111.5420087404</v>
      </c>
    </row>
    <row r="148" spans="17:25" ht="30" customHeight="1">
      <c r="Q148" s="70">
        <v>869</v>
      </c>
      <c r="R148" s="70" t="s">
        <v>184</v>
      </c>
      <c r="S148" s="75">
        <v>166666.66666666666</v>
      </c>
      <c r="T148" s="75">
        <v>166666.66666666666</v>
      </c>
      <c r="U148" s="75">
        <v>166666.66666666666</v>
      </c>
      <c r="V148" s="75">
        <v>500000</v>
      </c>
      <c r="W148" s="75">
        <f t="shared" si="13"/>
        <v>116279.06976744186</v>
      </c>
      <c r="X148" s="75">
        <f t="shared" si="14"/>
        <v>232558.13953488372</v>
      </c>
      <c r="Y148" s="75">
        <f t="shared" si="15"/>
        <v>848837.2093023255</v>
      </c>
    </row>
    <row r="149" spans="17:25" ht="30" customHeight="1">
      <c r="Q149" s="70">
        <v>938</v>
      </c>
      <c r="R149" s="70" t="s">
        <v>185</v>
      </c>
      <c r="S149" s="75">
        <v>1085113.9007548222</v>
      </c>
      <c r="T149" s="75">
        <v>1085113.9007548222</v>
      </c>
      <c r="U149" s="75">
        <v>1085113.9007548222</v>
      </c>
      <c r="V149" s="75">
        <v>3255341.702264467</v>
      </c>
      <c r="W149" s="75">
        <f t="shared" si="13"/>
        <v>757056.2098289458</v>
      </c>
      <c r="X149" s="75">
        <f t="shared" si="14"/>
        <v>1514112.4196578916</v>
      </c>
      <c r="Y149" s="75">
        <f t="shared" si="15"/>
        <v>5526510.331751304</v>
      </c>
    </row>
    <row r="150" spans="17:25" ht="30" customHeight="1">
      <c r="Q150" s="70">
        <v>213</v>
      </c>
      <c r="R150" s="70" t="s">
        <v>186</v>
      </c>
      <c r="S150" s="75">
        <v>479801.35877904645</v>
      </c>
      <c r="T150" s="75">
        <v>479801.35877904645</v>
      </c>
      <c r="U150" s="75">
        <v>479801.35877904645</v>
      </c>
      <c r="V150" s="75">
        <v>1439404.0763371394</v>
      </c>
      <c r="W150" s="75">
        <f t="shared" si="13"/>
        <v>334745.13403189287</v>
      </c>
      <c r="X150" s="75">
        <f t="shared" si="14"/>
        <v>669490.2680637857</v>
      </c>
      <c r="Y150" s="75">
        <f t="shared" si="15"/>
        <v>2443639.4784328183</v>
      </c>
    </row>
    <row r="151" spans="17:25" ht="30" customHeight="1">
      <c r="Q151" s="70">
        <v>359</v>
      </c>
      <c r="R151" s="70" t="s">
        <v>187</v>
      </c>
      <c r="S151" s="75">
        <v>166666.66666666666</v>
      </c>
      <c r="T151" s="75">
        <v>166666.66666666666</v>
      </c>
      <c r="U151" s="75">
        <v>166666.66666666666</v>
      </c>
      <c r="V151" s="75">
        <v>500000</v>
      </c>
      <c r="W151" s="75">
        <f t="shared" si="13"/>
        <v>116279.06976744186</v>
      </c>
      <c r="X151" s="75">
        <f t="shared" si="14"/>
        <v>232558.13953488372</v>
      </c>
      <c r="Y151" s="75">
        <f t="shared" si="15"/>
        <v>848837.2093023255</v>
      </c>
    </row>
    <row r="152" spans="17:25" ht="30" customHeight="1">
      <c r="Q152" s="70">
        <v>865</v>
      </c>
      <c r="R152" s="70" t="s">
        <v>188</v>
      </c>
      <c r="S152" s="75">
        <v>266977.5640437013</v>
      </c>
      <c r="T152" s="75">
        <v>266977.5640437013</v>
      </c>
      <c r="U152" s="75">
        <v>266977.5640437013</v>
      </c>
      <c r="V152" s="75">
        <v>800932.6921311038</v>
      </c>
      <c r="W152" s="75">
        <f t="shared" si="13"/>
        <v>186263.4167746753</v>
      </c>
      <c r="X152" s="75">
        <f t="shared" si="14"/>
        <v>372526.8335493506</v>
      </c>
      <c r="Y152" s="75">
        <f t="shared" si="15"/>
        <v>1359722.9424551297</v>
      </c>
    </row>
    <row r="153" spans="17:25" ht="30" customHeight="1">
      <c r="Q153" s="70">
        <v>868</v>
      </c>
      <c r="R153" s="70" t="s">
        <v>189</v>
      </c>
      <c r="S153" s="75">
        <v>240923.8785153399</v>
      </c>
      <c r="T153" s="75">
        <v>240923.8785153399</v>
      </c>
      <c r="U153" s="75">
        <v>240923.8785153399</v>
      </c>
      <c r="V153" s="75">
        <v>722771.6355460197</v>
      </c>
      <c r="W153" s="75">
        <f t="shared" si="13"/>
        <v>168086.42687116735</v>
      </c>
      <c r="X153" s="75">
        <f t="shared" si="14"/>
        <v>336172.8537423347</v>
      </c>
      <c r="Y153" s="75">
        <f t="shared" si="15"/>
        <v>1227030.9161595218</v>
      </c>
    </row>
    <row r="154" spans="17:25" ht="30" customHeight="1">
      <c r="Q154" s="70">
        <v>344</v>
      </c>
      <c r="R154" s="70" t="s">
        <v>190</v>
      </c>
      <c r="S154" s="75">
        <v>166666.66666666666</v>
      </c>
      <c r="T154" s="75">
        <v>166666.66666666666</v>
      </c>
      <c r="U154" s="75">
        <v>166666.66666666666</v>
      </c>
      <c r="V154" s="75">
        <v>500000</v>
      </c>
      <c r="W154" s="75">
        <f t="shared" si="13"/>
        <v>116279.06976744186</v>
      </c>
      <c r="X154" s="75">
        <f t="shared" si="14"/>
        <v>232558.13953488372</v>
      </c>
      <c r="Y154" s="75">
        <f t="shared" si="15"/>
        <v>848837.2093023255</v>
      </c>
    </row>
    <row r="155" spans="17:25" ht="30" customHeight="1">
      <c r="Q155" s="70">
        <v>872</v>
      </c>
      <c r="R155" s="70" t="s">
        <v>191</v>
      </c>
      <c r="S155" s="75">
        <v>265760.3774904551</v>
      </c>
      <c r="T155" s="75">
        <v>265760.3774904551</v>
      </c>
      <c r="U155" s="75">
        <v>265760.3774904551</v>
      </c>
      <c r="V155" s="75">
        <v>797281.1324713653</v>
      </c>
      <c r="W155" s="75">
        <f t="shared" si="13"/>
        <v>185414.21685380588</v>
      </c>
      <c r="X155" s="75">
        <f t="shared" si="14"/>
        <v>370828.43370761175</v>
      </c>
      <c r="Y155" s="75">
        <f t="shared" si="15"/>
        <v>1353523.7830327828</v>
      </c>
    </row>
    <row r="156" spans="17:25" ht="30" customHeight="1">
      <c r="Q156" s="70">
        <v>336</v>
      </c>
      <c r="R156" s="70" t="s">
        <v>192</v>
      </c>
      <c r="S156" s="75">
        <v>386190.26318667247</v>
      </c>
      <c r="T156" s="75">
        <v>386190.26318667247</v>
      </c>
      <c r="U156" s="75">
        <v>386190.26318667247</v>
      </c>
      <c r="V156" s="75">
        <v>1158570.7895600174</v>
      </c>
      <c r="W156" s="75">
        <f t="shared" si="13"/>
        <v>269435.06733953895</v>
      </c>
      <c r="X156" s="75">
        <f t="shared" si="14"/>
        <v>538870.1346790779</v>
      </c>
      <c r="Y156" s="75">
        <f t="shared" si="15"/>
        <v>1966875.9915786341</v>
      </c>
    </row>
    <row r="157" spans="17:25" ht="30" customHeight="1">
      <c r="Q157" s="70">
        <v>885</v>
      </c>
      <c r="R157" s="70" t="s">
        <v>193</v>
      </c>
      <c r="S157" s="75">
        <v>361888.16876409104</v>
      </c>
      <c r="T157" s="75">
        <v>361888.16876409104</v>
      </c>
      <c r="U157" s="75">
        <v>361888.16876409104</v>
      </c>
      <c r="V157" s="75">
        <v>1085664.506292273</v>
      </c>
      <c r="W157" s="75">
        <f t="shared" si="13"/>
        <v>252480.1177423891</v>
      </c>
      <c r="X157" s="75">
        <f t="shared" si="14"/>
        <v>504960.2354847782</v>
      </c>
      <c r="Y157" s="75">
        <f t="shared" si="15"/>
        <v>1843104.8595194404</v>
      </c>
    </row>
    <row r="158" spans="17:25" ht="30" customHeight="1">
      <c r="Q158" s="70">
        <v>816</v>
      </c>
      <c r="R158" s="70" t="s">
        <v>194</v>
      </c>
      <c r="S158" s="75">
        <v>196926.2716276114</v>
      </c>
      <c r="T158" s="75">
        <v>196926.2716276114</v>
      </c>
      <c r="U158" s="75">
        <v>196926.2716276114</v>
      </c>
      <c r="V158" s="75">
        <v>590778.8148828342</v>
      </c>
      <c r="W158" s="75">
        <f t="shared" si="13"/>
        <v>137390.4220657754</v>
      </c>
      <c r="X158" s="75">
        <f t="shared" si="14"/>
        <v>274780.8441315508</v>
      </c>
      <c r="Y158" s="75">
        <f t="shared" si="15"/>
        <v>1002950.0810801603</v>
      </c>
    </row>
    <row r="159" spans="17:25" ht="30" customHeight="1">
      <c r="Q159" s="70">
        <v>900</v>
      </c>
      <c r="R159" s="70" t="s">
        <v>273</v>
      </c>
      <c r="S159" s="79">
        <f>T159/3</f>
        <v>36851.851851851854</v>
      </c>
      <c r="T159" s="79">
        <f>U159/3</f>
        <v>110555.55555555556</v>
      </c>
      <c r="U159" s="79">
        <f>V159/3</f>
        <v>331666.6666666667</v>
      </c>
      <c r="V159" s="75">
        <v>995000</v>
      </c>
      <c r="W159" s="185"/>
      <c r="X159" s="185"/>
      <c r="Y159" s="185"/>
    </row>
  </sheetData>
  <sheetProtection sheet="1" objects="1" scenarios="1" selectLockedCells="1"/>
  <autoFilter ref="L3:L14"/>
  <mergeCells count="13">
    <mergeCell ref="H20:I20"/>
    <mergeCell ref="E20:G20"/>
    <mergeCell ref="E9:G9"/>
    <mergeCell ref="S1:V1"/>
    <mergeCell ref="F2:I2"/>
    <mergeCell ref="Q2:V2"/>
    <mergeCell ref="Q3:V3"/>
    <mergeCell ref="Q4:V4"/>
    <mergeCell ref="C20:D20"/>
    <mergeCell ref="C9:D9"/>
    <mergeCell ref="F5:H5"/>
    <mergeCell ref="F6:H6"/>
    <mergeCell ref="H9:I9"/>
  </mergeCells>
  <dataValidations count="1">
    <dataValidation type="list" allowBlank="1" showInputMessage="1" showErrorMessage="1" sqref="L11">
      <formula1>$L$6:$L$26</formula1>
    </dataValidation>
  </dataValidations>
  <printOptions/>
  <pageMargins left="0.25" right="0.25" top="0.75" bottom="0.75" header="0.3" footer="0.3"/>
  <pageSetup fitToHeight="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Newham's Special Provision Plan</dc:title>
  <dc:subject/>
  <dc:creator>VANDENBERGEN, Olivia</dc:creator>
  <cp:keywords/>
  <dc:description/>
  <cp:lastModifiedBy>Ada Egot</cp:lastModifiedBy>
  <cp:lastPrinted>2019-07-08T09:51:27Z</cp:lastPrinted>
  <dcterms:created xsi:type="dcterms:W3CDTF">2017-01-09T10:25:32Z</dcterms:created>
  <dcterms:modified xsi:type="dcterms:W3CDTF">2021-06-24T14:58:50Z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ssociatedCampaign">
    <vt:lpwstr/>
  </property>
  <property fmtid="{D5CDD505-2E9C-101B-9397-08002B2CF9AE}" pid="3" name="AssociatedLevel1Category">
    <vt:lpwstr/>
  </property>
  <property fmtid="{D5CDD505-2E9C-101B-9397-08002B2CF9AE}" pid="4" name="AssociatedService">
    <vt:lpwstr/>
  </property>
  <property fmtid="{D5CDD505-2E9C-101B-9397-08002B2CF9AE}" pid="5" name="AssociatedLevel2Category">
    <vt:lpwstr/>
  </property>
  <property fmtid="{D5CDD505-2E9C-101B-9397-08002B2CF9AE}" pid="6" name="MediaTitle">
    <vt:lpwstr/>
  </property>
  <property fmtid="{D5CDD505-2E9C-101B-9397-08002B2CF9AE}" pid="7" name="PublishingExpirationDate">
    <vt:lpwstr/>
  </property>
  <property fmtid="{D5CDD505-2E9C-101B-9397-08002B2CF9AE}" pid="8" name="PublishingStartDate">
    <vt:lpwstr/>
  </property>
  <property fmtid="{D5CDD505-2E9C-101B-9397-08002B2CF9AE}" pid="9" name="Ranking">
    <vt:lpwstr/>
  </property>
</Properties>
</file>